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Shared drives\CS_New Charter Applications\2025-2026 Cycle\3. Posted Materials\Forms\"/>
    </mc:Choice>
  </mc:AlternateContent>
  <bookViews>
    <workbookView xWindow="0" yWindow="0" windowWidth="19200" windowHeight="8955"/>
  </bookViews>
  <sheets>
    <sheet name="Enter Data Here" sheetId="1" r:id="rId1"/>
    <sheet name="Year 1 Calculations" sheetId="2" r:id="rId2"/>
    <sheet name="Year 2 Calculations" sheetId="3" r:id="rId3"/>
    <sheet name="Year 3 Calculations" sheetId="4" r:id="rId4"/>
  </sheets>
  <calcPr calcId="162913"/>
  <extLst>
    <ext uri="GoogleSheetsCustomDataVersion1">
      <go:sheetsCustomData xmlns:go="http://customooxmlschemas.google.com/" r:id="rId8" roundtripDataSignature="AMtx7miuVSe7hVs2Hh9TYkWq0X81IJoxBQ=="/>
    </ext>
  </extLst>
</workbook>
</file>

<file path=xl/calcChain.xml><?xml version="1.0" encoding="utf-8"?>
<calcChain xmlns="http://schemas.openxmlformats.org/spreadsheetml/2006/main">
  <c r="O14" i="4" l="1"/>
  <c r="O14" i="3" l="1"/>
  <c r="O14" i="2"/>
  <c r="M9" i="4"/>
  <c r="M9" i="2"/>
  <c r="M9" i="3"/>
  <c r="E47" i="2"/>
  <c r="E47" i="3"/>
  <c r="E47" i="4"/>
  <c r="I46" i="4"/>
  <c r="E46" i="4"/>
  <c r="I46" i="3"/>
  <c r="E46" i="3"/>
  <c r="I46" i="2"/>
  <c r="E46" i="2"/>
  <c r="E45" i="4" l="1"/>
  <c r="I45" i="4" s="1"/>
  <c r="E44" i="4"/>
  <c r="E45" i="3"/>
  <c r="I45" i="3" s="1"/>
  <c r="E44" i="3"/>
  <c r="E45" i="2"/>
  <c r="I45" i="2" s="1"/>
  <c r="E44" i="2"/>
  <c r="E43" i="2"/>
  <c r="I44" i="4" l="1"/>
  <c r="I44" i="3"/>
  <c r="I44" i="2"/>
  <c r="O15" i="4"/>
  <c r="O15" i="2"/>
  <c r="O15" i="3"/>
  <c r="I43" i="2"/>
  <c r="E43" i="4"/>
  <c r="I43" i="4" s="1"/>
  <c r="E42" i="4"/>
  <c r="I42" i="4" s="1"/>
  <c r="E41" i="4"/>
  <c r="I41" i="4" s="1"/>
  <c r="E40" i="4"/>
  <c r="I40" i="4" s="1"/>
  <c r="E39" i="4"/>
  <c r="I39" i="4" s="1"/>
  <c r="E38" i="4"/>
  <c r="I38" i="4" s="1"/>
  <c r="E37" i="4"/>
  <c r="I37" i="4" s="1"/>
  <c r="E36" i="4"/>
  <c r="I36" i="4" s="1"/>
  <c r="E35" i="4"/>
  <c r="I35" i="4" s="1"/>
  <c r="E34" i="4"/>
  <c r="I34" i="4" s="1"/>
  <c r="E33" i="4"/>
  <c r="M8" i="4"/>
  <c r="M7" i="4"/>
  <c r="M6" i="4"/>
  <c r="E5" i="4"/>
  <c r="G4" i="4"/>
  <c r="G6" i="4" s="1"/>
  <c r="Q20" i="4" s="1"/>
  <c r="Q22" i="4" s="1"/>
  <c r="E4" i="4"/>
  <c r="E43" i="3"/>
  <c r="I43" i="3" s="1"/>
  <c r="E42" i="3"/>
  <c r="I42" i="3" s="1"/>
  <c r="E41" i="3"/>
  <c r="I41" i="3" s="1"/>
  <c r="E40" i="3"/>
  <c r="I40" i="3" s="1"/>
  <c r="E39" i="3"/>
  <c r="I39" i="3" s="1"/>
  <c r="E38" i="3"/>
  <c r="I38" i="3" s="1"/>
  <c r="E37" i="3"/>
  <c r="I37" i="3" s="1"/>
  <c r="E36" i="3"/>
  <c r="I36" i="3" s="1"/>
  <c r="E35" i="3"/>
  <c r="I35" i="3" s="1"/>
  <c r="E34" i="3"/>
  <c r="I34" i="3" s="1"/>
  <c r="E33" i="3"/>
  <c r="M8" i="3"/>
  <c r="M7" i="3"/>
  <c r="M6" i="3"/>
  <c r="E5" i="3"/>
  <c r="G4" i="3"/>
  <c r="G6" i="3" s="1"/>
  <c r="Q20" i="3" s="1"/>
  <c r="Q22" i="3" s="1"/>
  <c r="E4" i="3"/>
  <c r="E42" i="2"/>
  <c r="I42" i="2" s="1"/>
  <c r="E41" i="2"/>
  <c r="I41" i="2" s="1"/>
  <c r="E40" i="2"/>
  <c r="I40" i="2" s="1"/>
  <c r="E39" i="2"/>
  <c r="I39" i="2" s="1"/>
  <c r="E38" i="2"/>
  <c r="I38" i="2" s="1"/>
  <c r="E37" i="2"/>
  <c r="I37" i="2" s="1"/>
  <c r="E36" i="2"/>
  <c r="I36" i="2" s="1"/>
  <c r="E35" i="2"/>
  <c r="I35" i="2" s="1"/>
  <c r="E34" i="2"/>
  <c r="I34" i="2" s="1"/>
  <c r="E33" i="2"/>
  <c r="M8" i="2"/>
  <c r="M7" i="2"/>
  <c r="M6" i="2"/>
  <c r="E5" i="2"/>
  <c r="G4" i="2"/>
  <c r="G6" i="2" s="1"/>
  <c r="Q20" i="2" s="1"/>
  <c r="Q22" i="2" s="1"/>
  <c r="E4" i="2"/>
  <c r="E11" i="1"/>
  <c r="D11" i="1"/>
  <c r="C11" i="1"/>
  <c r="I33" i="2" l="1"/>
  <c r="I47" i="2" s="1"/>
  <c r="E6" i="2"/>
  <c r="O6" i="2" s="1"/>
  <c r="Q6" i="2" s="1"/>
  <c r="E6" i="3"/>
  <c r="O7" i="3" s="1"/>
  <c r="Q7" i="3" s="1"/>
  <c r="E6" i="4"/>
  <c r="O20" i="4" s="1"/>
  <c r="O22" i="4" s="1"/>
  <c r="L25" i="4" s="1"/>
  <c r="G22" i="2"/>
  <c r="G22" i="3"/>
  <c r="I33" i="3"/>
  <c r="I47" i="3" s="1"/>
  <c r="G22" i="4"/>
  <c r="I33" i="4"/>
  <c r="I47" i="4" s="1"/>
  <c r="O8" i="2"/>
  <c r="Q8" i="2" s="1"/>
  <c r="O8" i="3"/>
  <c r="Q8" i="3" s="1"/>
  <c r="G14" i="2"/>
  <c r="G14" i="3"/>
  <c r="G14" i="4"/>
  <c r="O8" i="4"/>
  <c r="Q8" i="4" s="1"/>
  <c r="E14" i="3" l="1"/>
  <c r="E15" i="3" s="1"/>
  <c r="Q10" i="4"/>
  <c r="Q10" i="3"/>
  <c r="E22" i="4"/>
  <c r="E27" i="4" s="1"/>
  <c r="O7" i="4"/>
  <c r="Q7" i="4" s="1"/>
  <c r="O6" i="4"/>
  <c r="Q6" i="4" s="1"/>
  <c r="Q9" i="4" s="1"/>
  <c r="Q10" i="2"/>
  <c r="O6" i="3"/>
  <c r="Q6" i="3" s="1"/>
  <c r="Q9" i="3" s="1"/>
  <c r="O20" i="3"/>
  <c r="O22" i="3" s="1"/>
  <c r="L25" i="3" s="1"/>
  <c r="E22" i="3"/>
  <c r="E27" i="3" s="1"/>
  <c r="O20" i="2"/>
  <c r="O22" i="2" s="1"/>
  <c r="L25" i="2" s="1"/>
  <c r="O7" i="2"/>
  <c r="Q7" i="2" s="1"/>
  <c r="Q9" i="2" s="1"/>
  <c r="E22" i="2"/>
  <c r="E23" i="2" s="1"/>
  <c r="E14" i="2"/>
  <c r="E15" i="2" s="1"/>
  <c r="E14" i="4"/>
  <c r="E17" i="4" s="1"/>
  <c r="E25" i="4"/>
  <c r="G27" i="2"/>
  <c r="G23" i="2"/>
  <c r="G25" i="2"/>
  <c r="G27" i="4"/>
  <c r="G23" i="4"/>
  <c r="G25" i="4"/>
  <c r="G19" i="4"/>
  <c r="G15" i="4"/>
  <c r="G17" i="4"/>
  <c r="G27" i="3"/>
  <c r="G23" i="3"/>
  <c r="G25" i="3"/>
  <c r="G15" i="3"/>
  <c r="G19" i="3"/>
  <c r="G17" i="3"/>
  <c r="G19" i="2"/>
  <c r="G15" i="2"/>
  <c r="G17" i="2"/>
  <c r="E19" i="3"/>
  <c r="E17" i="3" l="1"/>
  <c r="E19" i="4"/>
  <c r="E25" i="3"/>
  <c r="E23" i="3"/>
  <c r="E15" i="4"/>
  <c r="Q11" i="4"/>
  <c r="O16" i="4" s="1"/>
  <c r="O17" i="4" s="1"/>
  <c r="L26" i="4" s="1"/>
  <c r="E29" i="1" s="1"/>
  <c r="E17" i="2"/>
  <c r="E23" i="4"/>
  <c r="E19" i="2"/>
  <c r="E25" i="2"/>
  <c r="E27" i="2"/>
  <c r="Q11" i="3"/>
  <c r="O16" i="3" s="1"/>
  <c r="O17" i="3" s="1"/>
  <c r="L26" i="3" s="1"/>
  <c r="D29" i="1" s="1"/>
  <c r="Q11" i="2"/>
  <c r="O16" i="2" s="1"/>
  <c r="O17" i="2" s="1"/>
  <c r="L26" i="2" s="1"/>
  <c r="C29" i="1" s="1"/>
</calcChain>
</file>

<file path=xl/sharedStrings.xml><?xml version="1.0" encoding="utf-8"?>
<sst xmlns="http://schemas.openxmlformats.org/spreadsheetml/2006/main" count="483" uniqueCount="96">
  <si>
    <t>Arizona State Board for Charter Schools</t>
  </si>
  <si>
    <t>Projected Revenue Calculator</t>
  </si>
  <si>
    <t>A. Enter Estimated Student Counts</t>
  </si>
  <si>
    <t>Year 1</t>
  </si>
  <si>
    <t>Year 2</t>
  </si>
  <si>
    <t>Year 3</t>
  </si>
  <si>
    <t>Yes</t>
  </si>
  <si>
    <t>Kinder</t>
  </si>
  <si>
    <t>No</t>
  </si>
  <si>
    <t>Grades 1-3</t>
  </si>
  <si>
    <t>Grades 4-8</t>
  </si>
  <si>
    <t>Grades 9-12</t>
  </si>
  <si>
    <t>Total</t>
  </si>
  <si>
    <t>B. Will you have a 200 Day Calendar?</t>
  </si>
  <si>
    <t>C. Enter Estimated Student Count Add-On Numbers*</t>
  </si>
  <si>
    <t>Hearing Impairment</t>
  </si>
  <si>
    <t>ELL (English Learners)</t>
  </si>
  <si>
    <t>MD-R, A-R, and SID-R</t>
  </si>
  <si>
    <t>MD-SC, A-SC, and SID-SC</t>
  </si>
  <si>
    <t>Multiple Disabilities Severe Sensory Impairment</t>
  </si>
  <si>
    <t>Orthopedic Impairment (Resource)</t>
  </si>
  <si>
    <t>Orthopedic Impairment (Self-Contained)</t>
  </si>
  <si>
    <t>DD, ED, MIID, SLD, SLI, and OHI</t>
  </si>
  <si>
    <t>Emotionally Disabled (Private)</t>
  </si>
  <si>
    <t>Moderate Intellectual Disability</t>
  </si>
  <si>
    <t>Visual Impairment</t>
  </si>
  <si>
    <t>D. Estimated Equalization Revenue</t>
  </si>
  <si>
    <t>Instructions:</t>
  </si>
  <si>
    <t>1. Enter the estimated student counts (budget based on, not full enrollment) used in the Three Year Operational Budget, separated by grade level. Kindergarten students should be entered as a head count figure - the worksheet will automatically divide by two for Section A.</t>
  </si>
  <si>
    <t>2. Confirm that the numbers align with the figures provided in the all narratives and required exhibits (including the submitted Enrollment Matrix).</t>
  </si>
  <si>
    <t>3. If you will be operating with a 200 day calendar, change the 'No' in line B to 'Yes.'</t>
  </si>
  <si>
    <t>4. If you choose to enter estimated counts for student count add-ons, enther whole numbers in Section C. Numbers for Kindergarten students should be divided by 2 for Section C only. These numbers are not required, and if used must be supported in the assumptions and be consistent with the Target Population described in Section A.2. The add-ons for K-3 and K-3 Reading are automatically included in the Estimated Equalization Revenue.</t>
  </si>
  <si>
    <t>5. Enter the Estimated Equalization Revenue figures from line D  into line 12 of C.5 Three Year Operational Budget.</t>
  </si>
  <si>
    <t>6. Upload this complete Excel file or a PDF copy of the completed "Enter Data Here" sheet only, into C.5 Three Year Operation Budget section of the online application wizard.</t>
  </si>
  <si>
    <t>K-12 STUDENT COUNT</t>
  </si>
  <si>
    <t>K-8</t>
  </si>
  <si>
    <t>9-12</t>
  </si>
  <si>
    <t>Support</t>
  </si>
  <si>
    <t>Student Count Grades 1-12</t>
  </si>
  <si>
    <t>Student</t>
  </si>
  <si>
    <t>Level Weight</t>
  </si>
  <si>
    <t xml:space="preserve">Weighted </t>
  </si>
  <si>
    <t>Student Count Kinder</t>
  </si>
  <si>
    <t>Weighted Student Count</t>
  </si>
  <si>
    <t>Count</t>
  </si>
  <si>
    <t>x</t>
  </si>
  <si>
    <t>(from W.S. A)</t>
  </si>
  <si>
    <t>=</t>
  </si>
  <si>
    <t>Student Count</t>
  </si>
  <si>
    <t>Adjusted Student Count</t>
  </si>
  <si>
    <t>K-3 (1)</t>
  </si>
  <si>
    <t xml:space="preserve">= </t>
  </si>
  <si>
    <t>4-8</t>
  </si>
  <si>
    <t xml:space="preserve">SUPPORT LEVEL WEIGHTS </t>
  </si>
  <si>
    <t>TO BE USED FOR:</t>
  </si>
  <si>
    <t xml:space="preserve">Total Student Count </t>
  </si>
  <si>
    <t xml:space="preserve">Adjusted Student Count 0.001-99.999 </t>
  </si>
  <si>
    <t>Total Add-On Count</t>
  </si>
  <si>
    <t>Support Level Weight  (1)</t>
  </si>
  <si>
    <t>Total Weighted Student Count</t>
  </si>
  <si>
    <t>Adjusted Student Count 100.000-499.999</t>
  </si>
  <si>
    <t>Student Count Constant</t>
  </si>
  <si>
    <t>Base Level Amount</t>
  </si>
  <si>
    <t>$</t>
  </si>
  <si>
    <t>-</t>
  </si>
  <si>
    <t>Increase for 200 Days of Instruction</t>
  </si>
  <si>
    <t>+</t>
  </si>
  <si>
    <t>Difference</t>
  </si>
  <si>
    <t>Adjusted Base Level Amount</t>
  </si>
  <si>
    <t>Weight Adjustment Factor</t>
  </si>
  <si>
    <t xml:space="preserve">Total Weighted Student Count </t>
  </si>
  <si>
    <t>Support Level Weight Increase</t>
  </si>
  <si>
    <t>Support Level Weight Constant</t>
  </si>
  <si>
    <t xml:space="preserve">    Support Level Weight  (1)</t>
  </si>
  <si>
    <t>Adjusted Student Count 500.000-599.999</t>
  </si>
  <si>
    <t>Total Student Count (1)</t>
  </si>
  <si>
    <t>Additional Assistance per Student Count</t>
  </si>
  <si>
    <t>Additional Assistance</t>
  </si>
  <si>
    <t>Total  Additional Assistance</t>
  </si>
  <si>
    <t>Total Equalization Assistance</t>
  </si>
  <si>
    <t>Adjusted Student Count 600.000 or More</t>
  </si>
  <si>
    <t>(1) Support Level Weight for K-3 includes student count add-ons for K-3 and K-3 Reading</t>
  </si>
  <si>
    <t xml:space="preserve">    Support Level Weight</t>
  </si>
  <si>
    <t>Student Count Add-Ons</t>
  </si>
  <si>
    <t>Support Level Weight  (2)</t>
  </si>
  <si>
    <t xml:space="preserve">    Support Level Weight  (2)</t>
  </si>
  <si>
    <t>B.</t>
  </si>
  <si>
    <t>Gifted</t>
  </si>
  <si>
    <t>Base Support Level(2)</t>
  </si>
  <si>
    <t>Base Support Level (2)</t>
  </si>
  <si>
    <t>P-SD</t>
  </si>
  <si>
    <t>FRPL</t>
  </si>
  <si>
    <t>Free and Reduced Price Lunch(FRPL)</t>
  </si>
  <si>
    <t xml:space="preserve">(2) Note: This amount does not reflect any reduction or addition to the base support level for small school weight adjustment, audit service expense, or adjustment for remote instructional time. </t>
  </si>
  <si>
    <t>(2) Note: This amount does not reflect any reduction or addition to the base support level for small school weight adjustment, audit service expense, or adjustment for remote instructional time.</t>
  </si>
  <si>
    <t>2025-2026 Application for New Charter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</si>
</sst>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"/>
    <numFmt numFmtId="166" formatCode="#,##0.000"/>
    <numFmt numFmtId="167" formatCode="0.000"/>
  </numFmts>
  <fonts count="20" x14ac:knownFonts="1">
    <font>
      <sz val="11"/>
      <color theme="1"/>
      <name val="Arial"/>
    </font>
    <font>
      <b/>
      <sz val="14"/>
      <color theme="1"/>
      <name val="Calibri"/>
    </font>
    <font>
      <sz val="11"/>
      <color theme="1"/>
      <name val="Calibri"/>
    </font>
    <font>
      <b/>
      <sz val="12"/>
      <color theme="1"/>
      <name val="Calibri"/>
    </font>
    <font>
      <sz val="12"/>
      <color theme="1"/>
      <name val="Calibri"/>
    </font>
    <font>
      <sz val="11"/>
      <name val="Arial"/>
    </font>
    <font>
      <sz val="11"/>
      <color theme="0"/>
      <name val="Calibri"/>
    </font>
    <font>
      <sz val="12"/>
      <color rgb="FF000000"/>
      <name val="Calibri"/>
    </font>
    <font>
      <sz val="12"/>
      <color rgb="FF000000"/>
      <name val="Arial"/>
    </font>
    <font>
      <b/>
      <sz val="12"/>
      <color rgb="FF000000"/>
      <name val="Calibri"/>
    </font>
    <font>
      <b/>
      <sz val="11"/>
      <color theme="1"/>
      <name val="Calibri"/>
    </font>
    <font>
      <sz val="10"/>
      <color theme="1"/>
      <name val="Calibri"/>
    </font>
    <font>
      <sz val="11"/>
      <color rgb="FF000000"/>
      <name val="Calibri"/>
    </font>
    <font>
      <sz val="10"/>
      <color theme="1"/>
      <name val="Arial"/>
    </font>
    <font>
      <sz val="11"/>
      <name val="Calibri"/>
      <family val="2"/>
      <scheme val="maj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</font>
    <font>
      <sz val="11"/>
      <color theme="1"/>
      <name val="Calibri"/>
      <family val="2"/>
      <scheme val="major"/>
    </font>
    <font>
      <sz val="12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theme="0"/>
        <bgColor theme="0"/>
      </patternFill>
    </fill>
    <fill>
      <patternFill patternType="solid">
        <fgColor rgb="FF969696"/>
        <bgColor rgb="FF969696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6" fillId="0" borderId="0" xfId="0" applyFont="1"/>
    <xf numFmtId="0" fontId="2" fillId="2" borderId="1" xfId="0" applyFont="1" applyFill="1" applyBorder="1"/>
    <xf numFmtId="0" fontId="4" fillId="2" borderId="1" xfId="0" applyFont="1" applyFill="1" applyBorder="1" applyAlignment="1">
      <alignment horizontal="right"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8" fillId="0" borderId="4" xfId="0" applyFont="1" applyBorder="1" applyAlignment="1">
      <alignment horizontal="center"/>
    </xf>
    <xf numFmtId="164" fontId="3" fillId="0" borderId="6" xfId="0" applyNumberFormat="1" applyFont="1" applyBorder="1"/>
    <xf numFmtId="164" fontId="9" fillId="0" borderId="7" xfId="0" applyNumberFormat="1" applyFont="1" applyBorder="1"/>
    <xf numFmtId="0" fontId="4" fillId="2" borderId="8" xfId="0" applyFont="1" applyFill="1" applyBorder="1"/>
    <xf numFmtId="0" fontId="4" fillId="0" borderId="0" xfId="0" applyFont="1"/>
    <xf numFmtId="0" fontId="10" fillId="0" borderId="0" xfId="0" applyFont="1"/>
    <xf numFmtId="0" fontId="2" fillId="0" borderId="9" xfId="0" applyFont="1" applyBorder="1"/>
    <xf numFmtId="0" fontId="2" fillId="0" borderId="10" xfId="0" applyFont="1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/>
    <xf numFmtId="0" fontId="2" fillId="0" borderId="20" xfId="0" applyFont="1" applyBorder="1"/>
    <xf numFmtId="0" fontId="2" fillId="3" borderId="21" xfId="0" applyFont="1" applyFill="1" applyBorder="1"/>
    <xf numFmtId="0" fontId="2" fillId="3" borderId="22" xfId="0" applyFont="1" applyFill="1" applyBorder="1"/>
    <xf numFmtId="0" fontId="2" fillId="0" borderId="2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 vertical="top"/>
    </xf>
    <xf numFmtId="49" fontId="2" fillId="0" borderId="16" xfId="0" applyNumberFormat="1" applyFont="1" applyBorder="1"/>
    <xf numFmtId="0" fontId="2" fillId="0" borderId="17" xfId="0" applyFont="1" applyBorder="1" applyAlignment="1">
      <alignment horizontal="center"/>
    </xf>
    <xf numFmtId="0" fontId="2" fillId="0" borderId="24" xfId="0" applyFont="1" applyBorder="1"/>
    <xf numFmtId="0" fontId="11" fillId="0" borderId="25" xfId="0" applyFont="1" applyBorder="1"/>
    <xf numFmtId="0" fontId="2" fillId="0" borderId="26" xfId="0" applyFont="1" applyBorder="1"/>
    <xf numFmtId="165" fontId="2" fillId="0" borderId="0" xfId="0" applyNumberFormat="1" applyFont="1"/>
    <xf numFmtId="166" fontId="2" fillId="0" borderId="4" xfId="0" applyNumberFormat="1" applyFont="1" applyBorder="1"/>
    <xf numFmtId="167" fontId="2" fillId="4" borderId="22" xfId="0" applyNumberFormat="1" applyFont="1" applyFill="1" applyBorder="1"/>
    <xf numFmtId="166" fontId="2" fillId="0" borderId="26" xfId="0" applyNumberFormat="1" applyFont="1" applyBorder="1"/>
    <xf numFmtId="49" fontId="2" fillId="0" borderId="0" xfId="0" applyNumberFormat="1" applyFont="1"/>
    <xf numFmtId="167" fontId="2" fillId="0" borderId="17" xfId="0" applyNumberFormat="1" applyFont="1" applyBorder="1"/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166" fontId="2" fillId="0" borderId="16" xfId="0" applyNumberFormat="1" applyFont="1" applyBorder="1"/>
    <xf numFmtId="0" fontId="2" fillId="5" borderId="21" xfId="0" applyFont="1" applyFill="1" applyBorder="1"/>
    <xf numFmtId="0" fontId="2" fillId="5" borderId="22" xfId="0" applyFont="1" applyFill="1" applyBorder="1"/>
    <xf numFmtId="166" fontId="2" fillId="0" borderId="17" xfId="0" applyNumberFormat="1" applyFont="1" applyBorder="1"/>
    <xf numFmtId="166" fontId="2" fillId="0" borderId="0" xfId="0" applyNumberFormat="1" applyFont="1"/>
    <xf numFmtId="167" fontId="2" fillId="0" borderId="24" xfId="0" applyNumberFormat="1" applyFont="1" applyBorder="1"/>
    <xf numFmtId="0" fontId="4" fillId="0" borderId="16" xfId="0" applyFont="1" applyBorder="1" applyAlignment="1">
      <alignment horizontal="center"/>
    </xf>
    <xf numFmtId="166" fontId="2" fillId="0" borderId="24" xfId="0" applyNumberFormat="1" applyFont="1" applyBorder="1"/>
    <xf numFmtId="0" fontId="4" fillId="0" borderId="27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4" fontId="12" fillId="0" borderId="0" xfId="0" applyNumberFormat="1" applyFont="1"/>
    <xf numFmtId="44" fontId="2" fillId="0" borderId="0" xfId="0" applyNumberFormat="1" applyFont="1"/>
    <xf numFmtId="166" fontId="2" fillId="0" borderId="25" xfId="0" applyNumberFormat="1" applyFont="1" applyBorder="1"/>
    <xf numFmtId="0" fontId="2" fillId="0" borderId="25" xfId="0" applyFont="1" applyBorder="1" applyAlignment="1">
      <alignment horizontal="center"/>
    </xf>
    <xf numFmtId="167" fontId="2" fillId="0" borderId="26" xfId="0" applyNumberFormat="1" applyFont="1" applyBorder="1"/>
    <xf numFmtId="0" fontId="2" fillId="0" borderId="25" xfId="0" applyFont="1" applyBorder="1"/>
    <xf numFmtId="0" fontId="2" fillId="5" borderId="31" xfId="0" applyFont="1" applyFill="1" applyBorder="1"/>
    <xf numFmtId="0" fontId="2" fillId="5" borderId="32" xfId="0" applyFont="1" applyFill="1" applyBorder="1"/>
    <xf numFmtId="0" fontId="2" fillId="0" borderId="30" xfId="0" applyFont="1" applyBorder="1"/>
    <xf numFmtId="166" fontId="2" fillId="0" borderId="10" xfId="0" applyNumberFormat="1" applyFont="1" applyBorder="1"/>
    <xf numFmtId="166" fontId="2" fillId="0" borderId="23" xfId="0" applyNumberFormat="1" applyFont="1" applyBorder="1"/>
    <xf numFmtId="0" fontId="2" fillId="2" borderId="3" xfId="0" applyFont="1" applyFill="1" applyBorder="1" applyAlignment="1">
      <alignment horizontal="right"/>
    </xf>
    <xf numFmtId="0" fontId="4" fillId="2" borderId="3" xfId="0" applyFont="1" applyFill="1" applyBorder="1"/>
    <xf numFmtId="0" fontId="4" fillId="0" borderId="14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14" fillId="6" borderId="3" xfId="0" applyFont="1" applyFill="1" applyBorder="1" applyAlignment="1">
      <alignment horizontal="right"/>
    </xf>
    <xf numFmtId="166" fontId="2" fillId="0" borderId="31" xfId="0" applyNumberFormat="1" applyFont="1" applyBorder="1"/>
    <xf numFmtId="167" fontId="2" fillId="0" borderId="22" xfId="0" applyNumberFormat="1" applyFont="1" applyBorder="1"/>
    <xf numFmtId="166" fontId="2" fillId="0" borderId="22" xfId="0" applyNumberFormat="1" applyFont="1" applyBorder="1"/>
    <xf numFmtId="0" fontId="15" fillId="0" borderId="0" xfId="0" applyFont="1"/>
    <xf numFmtId="0" fontId="15" fillId="0" borderId="21" xfId="0" applyFont="1" applyBorder="1" applyAlignment="1">
      <alignment horizontal="center"/>
    </xf>
    <xf numFmtId="0" fontId="0" fillId="0" borderId="3" xfId="0" applyFont="1" applyBorder="1" applyAlignment="1"/>
    <xf numFmtId="3" fontId="13" fillId="0" borderId="3" xfId="0" applyNumberFormat="1" applyFont="1" applyBorder="1" applyAlignment="1">
      <alignment horizontal="right"/>
    </xf>
    <xf numFmtId="3" fontId="13" fillId="0" borderId="3" xfId="0" applyNumberFormat="1" applyFont="1" applyBorder="1"/>
    <xf numFmtId="0" fontId="2" fillId="0" borderId="3" xfId="0" applyFont="1" applyBorder="1"/>
    <xf numFmtId="0" fontId="15" fillId="0" borderId="0" xfId="0" applyFont="1" applyAlignment="1">
      <alignment horizontal="center"/>
    </xf>
    <xf numFmtId="4" fontId="15" fillId="0" borderId="0" xfId="0" applyNumberFormat="1" applyFont="1"/>
    <xf numFmtId="4" fontId="15" fillId="0" borderId="30" xfId="0" applyNumberFormat="1" applyFont="1" applyBorder="1"/>
    <xf numFmtId="166" fontId="15" fillId="0" borderId="24" xfId="0" applyNumberFormat="1" applyFont="1" applyBorder="1"/>
    <xf numFmtId="3" fontId="15" fillId="0" borderId="30" xfId="0" applyNumberFormat="1" applyFont="1" applyBorder="1"/>
    <xf numFmtId="4" fontId="16" fillId="0" borderId="24" xfId="0" applyNumberFormat="1" applyFont="1" applyBorder="1"/>
    <xf numFmtId="0" fontId="0" fillId="0" borderId="0" xfId="0" applyFont="1" applyAlignment="1"/>
    <xf numFmtId="0" fontId="2" fillId="0" borderId="0" xfId="0" applyFont="1"/>
    <xf numFmtId="0" fontId="2" fillId="0" borderId="21" xfId="0" applyFont="1" applyBorder="1" applyAlignment="1">
      <alignment horizontal="center"/>
    </xf>
    <xf numFmtId="0" fontId="0" fillId="0" borderId="0" xfId="0" applyFont="1" applyAlignment="1"/>
    <xf numFmtId="0" fontId="2" fillId="0" borderId="0" xfId="0" applyFont="1"/>
    <xf numFmtId="0" fontId="18" fillId="0" borderId="0" xfId="0" applyFont="1" applyAlignment="1"/>
    <xf numFmtId="0" fontId="19" fillId="2" borderId="3" xfId="0" applyFont="1" applyFill="1" applyBorder="1" applyAlignment="1">
      <alignment horizontal="right"/>
    </xf>
    <xf numFmtId="0" fontId="17" fillId="0" borderId="0" xfId="0" applyFont="1" applyAlignment="1">
      <alignment horizontal="center"/>
    </xf>
    <xf numFmtId="0" fontId="0" fillId="0" borderId="0" xfId="0" applyFont="1" applyAlignment="1"/>
    <xf numFmtId="0" fontId="3" fillId="0" borderId="0" xfId="0" applyFont="1" applyAlignment="1">
      <alignment horizontal="center"/>
    </xf>
    <xf numFmtId="0" fontId="3" fillId="2" borderId="2" xfId="0" applyFont="1" applyFill="1" applyBorder="1" applyAlignment="1">
      <alignment horizontal="right"/>
    </xf>
    <xf numFmtId="0" fontId="5" fillId="0" borderId="3" xfId="0" applyFont="1" applyBorder="1"/>
    <xf numFmtId="0" fontId="5" fillId="0" borderId="5" xfId="0" applyFont="1" applyBorder="1"/>
    <xf numFmtId="0" fontId="2" fillId="2" borderId="2" xfId="0" applyFont="1" applyFill="1" applyBorder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0" borderId="11" xfId="0" applyFont="1" applyBorder="1" applyAlignment="1">
      <alignment horizontal="center"/>
    </xf>
    <xf numFmtId="0" fontId="5" fillId="0" borderId="12" xfId="0" applyFont="1" applyBorder="1"/>
    <xf numFmtId="49" fontId="2" fillId="0" borderId="13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5" fillId="0" borderId="15" xfId="0" applyFont="1" applyBorder="1"/>
    <xf numFmtId="0" fontId="2" fillId="0" borderId="19" xfId="0" applyFont="1" applyBorder="1" applyAlignment="1">
      <alignment horizontal="center"/>
    </xf>
    <xf numFmtId="0" fontId="5" fillId="0" borderId="20" xfId="0" applyFont="1" applyBorder="1"/>
    <xf numFmtId="0" fontId="2" fillId="0" borderId="27" xfId="0" applyFont="1" applyBorder="1" applyAlignment="1">
      <alignment horizontal="center"/>
    </xf>
    <xf numFmtId="0" fontId="5" fillId="0" borderId="29" xfId="0" applyFont="1" applyBorder="1"/>
    <xf numFmtId="49" fontId="2" fillId="0" borderId="28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2"/>
  <sheetViews>
    <sheetView showGridLines="0" tabSelected="1" topLeftCell="A20" workbookViewId="0">
      <selection sqref="A1:F1"/>
    </sheetView>
  </sheetViews>
  <sheetFormatPr defaultColWidth="12.625" defaultRowHeight="15" customHeight="1" x14ac:dyDescent="0.2"/>
  <cols>
    <col min="1" max="1" width="35.875" customWidth="1"/>
    <col min="2" max="2" width="10.125" customWidth="1"/>
    <col min="3" max="3" width="16.125" customWidth="1"/>
    <col min="4" max="4" width="15.625" customWidth="1"/>
    <col min="5" max="5" width="16.125" customWidth="1"/>
    <col min="6" max="26" width="7.625" customWidth="1"/>
  </cols>
  <sheetData>
    <row r="1" spans="1:26" ht="14.25" customHeight="1" x14ac:dyDescent="0.3">
      <c r="A1" s="102" t="s">
        <v>95</v>
      </c>
      <c r="B1" s="103"/>
      <c r="C1" s="103"/>
      <c r="D1" s="103"/>
      <c r="E1" s="103"/>
      <c r="F1" s="103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customHeight="1" x14ac:dyDescent="0.25">
      <c r="A2" s="104" t="s">
        <v>0</v>
      </c>
      <c r="B2" s="103"/>
      <c r="C2" s="103"/>
      <c r="D2" s="103"/>
      <c r="E2" s="103"/>
      <c r="F2" s="103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4.25" customHeight="1" x14ac:dyDescent="0.25">
      <c r="A3" s="3"/>
      <c r="B3" s="3"/>
      <c r="C3" s="3"/>
      <c r="D3" s="3"/>
      <c r="E3" s="3"/>
      <c r="F3" s="3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4.25" customHeight="1" x14ac:dyDescent="0.25">
      <c r="A4" s="104" t="s">
        <v>1</v>
      </c>
      <c r="B4" s="103"/>
      <c r="C4" s="103"/>
      <c r="D4" s="103"/>
      <c r="E4" s="103"/>
      <c r="F4" s="103"/>
      <c r="G4" s="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4.25" customHeight="1" x14ac:dyDescent="0.25">
      <c r="A5" s="5"/>
      <c r="B5" s="5"/>
      <c r="C5" s="5"/>
      <c r="D5" s="5"/>
      <c r="E5" s="5"/>
      <c r="F5" s="5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4.25" customHeight="1" x14ac:dyDescent="0.25">
      <c r="A6" s="105" t="s">
        <v>2</v>
      </c>
      <c r="B6" s="106"/>
      <c r="C6" s="6" t="s">
        <v>3</v>
      </c>
      <c r="D6" s="6" t="s">
        <v>4</v>
      </c>
      <c r="E6" s="6" t="s">
        <v>5</v>
      </c>
      <c r="F6" s="5"/>
      <c r="G6" s="2"/>
      <c r="H6" s="2"/>
      <c r="I6" s="2"/>
      <c r="J6" s="2"/>
      <c r="K6" s="2"/>
      <c r="L6" s="2"/>
      <c r="M6" s="2"/>
      <c r="N6" s="7" t="s">
        <v>6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4.25" customHeight="1" x14ac:dyDescent="0.25">
      <c r="A7" s="8"/>
      <c r="B7" s="9" t="s">
        <v>7</v>
      </c>
      <c r="C7" s="10"/>
      <c r="D7" s="11"/>
      <c r="E7" s="11"/>
      <c r="F7" s="5"/>
      <c r="N7" s="7" t="s">
        <v>8</v>
      </c>
    </row>
    <row r="8" spans="1:26" ht="14.25" customHeight="1" x14ac:dyDescent="0.25">
      <c r="A8" s="5"/>
      <c r="B8" s="12" t="s">
        <v>9</v>
      </c>
      <c r="C8" s="11"/>
      <c r="D8" s="11"/>
      <c r="E8" s="11"/>
      <c r="F8" s="5"/>
    </row>
    <row r="9" spans="1:26" ht="14.25" customHeight="1" x14ac:dyDescent="0.25">
      <c r="A9" s="5"/>
      <c r="B9" s="9" t="s">
        <v>10</v>
      </c>
      <c r="C9" s="11"/>
      <c r="D9" s="11"/>
      <c r="E9" s="11"/>
      <c r="F9" s="5"/>
    </row>
    <row r="10" spans="1:26" ht="14.25" customHeight="1" x14ac:dyDescent="0.25">
      <c r="A10" s="5"/>
      <c r="B10" s="9" t="s">
        <v>11</v>
      </c>
      <c r="C10" s="11"/>
      <c r="D10" s="11"/>
      <c r="E10" s="11"/>
      <c r="F10" s="5"/>
    </row>
    <row r="11" spans="1:26" ht="14.25" customHeight="1" x14ac:dyDescent="0.25">
      <c r="A11" s="5"/>
      <c r="B11" s="9" t="s">
        <v>12</v>
      </c>
      <c r="C11" s="13">
        <f t="shared" ref="C11:E11" si="0">SUM(C7:C10)</f>
        <v>0</v>
      </c>
      <c r="D11" s="13">
        <f t="shared" si="0"/>
        <v>0</v>
      </c>
      <c r="E11" s="13">
        <f t="shared" si="0"/>
        <v>0</v>
      </c>
      <c r="F11" s="5"/>
    </row>
    <row r="12" spans="1:26" ht="14.25" customHeight="1" x14ac:dyDescent="0.25">
      <c r="A12" s="105" t="s">
        <v>13</v>
      </c>
      <c r="B12" s="107"/>
      <c r="C12" s="14" t="s">
        <v>8</v>
      </c>
      <c r="D12" s="14" t="s">
        <v>8</v>
      </c>
      <c r="E12" s="11" t="s">
        <v>8</v>
      </c>
      <c r="F12" s="5"/>
    </row>
    <row r="13" spans="1:26" ht="14.25" customHeight="1" x14ac:dyDescent="0.25">
      <c r="A13" s="15"/>
      <c r="B13" s="15"/>
      <c r="C13" s="13"/>
      <c r="D13" s="13"/>
      <c r="E13" s="13"/>
      <c r="F13" s="5"/>
    </row>
    <row r="14" spans="1:26" ht="14.25" customHeight="1" x14ac:dyDescent="0.25">
      <c r="A14" s="16" t="s">
        <v>14</v>
      </c>
      <c r="B14" s="17"/>
      <c r="C14" s="13"/>
      <c r="D14" s="13"/>
      <c r="E14" s="13"/>
      <c r="F14" s="5"/>
    </row>
    <row r="15" spans="1:26" ht="14.25" customHeight="1" x14ac:dyDescent="0.25">
      <c r="A15" s="108" t="s">
        <v>15</v>
      </c>
      <c r="B15" s="106"/>
      <c r="C15" s="18"/>
      <c r="D15" s="18"/>
      <c r="E15" s="18"/>
      <c r="F15" s="5"/>
    </row>
    <row r="16" spans="1:26" ht="14.25" customHeight="1" x14ac:dyDescent="0.25">
      <c r="A16" s="108" t="s">
        <v>16</v>
      </c>
      <c r="B16" s="106"/>
      <c r="C16" s="14"/>
      <c r="D16" s="14"/>
      <c r="E16" s="14"/>
      <c r="F16" s="5"/>
    </row>
    <row r="17" spans="1:6" ht="14.25" customHeight="1" x14ac:dyDescent="0.25">
      <c r="A17" s="108" t="s">
        <v>17</v>
      </c>
      <c r="B17" s="106"/>
      <c r="C17" s="14"/>
      <c r="D17" s="14"/>
      <c r="E17" s="14"/>
      <c r="F17" s="5"/>
    </row>
    <row r="18" spans="1:6" ht="14.25" customHeight="1" x14ac:dyDescent="0.25">
      <c r="A18" s="108" t="s">
        <v>18</v>
      </c>
      <c r="B18" s="106"/>
      <c r="C18" s="14"/>
      <c r="D18" s="14"/>
      <c r="E18" s="14"/>
      <c r="F18" s="5"/>
    </row>
    <row r="19" spans="1:6" ht="14.25" customHeight="1" x14ac:dyDescent="0.25">
      <c r="A19" s="108" t="s">
        <v>19</v>
      </c>
      <c r="B19" s="106"/>
      <c r="C19" s="14"/>
      <c r="D19" s="14"/>
      <c r="E19" s="14"/>
      <c r="F19" s="5"/>
    </row>
    <row r="20" spans="1:6" ht="14.25" customHeight="1" x14ac:dyDescent="0.25">
      <c r="A20" s="108" t="s">
        <v>20</v>
      </c>
      <c r="B20" s="106"/>
      <c r="C20" s="14"/>
      <c r="D20" s="14"/>
      <c r="E20" s="14"/>
      <c r="F20" s="5"/>
    </row>
    <row r="21" spans="1:6" ht="14.25" customHeight="1" x14ac:dyDescent="0.25">
      <c r="A21" s="108" t="s">
        <v>21</v>
      </c>
      <c r="B21" s="106"/>
      <c r="C21" s="14"/>
      <c r="D21" s="14"/>
      <c r="E21" s="14"/>
      <c r="F21" s="5"/>
    </row>
    <row r="22" spans="1:6" ht="14.25" customHeight="1" x14ac:dyDescent="0.25">
      <c r="A22" s="108" t="s">
        <v>22</v>
      </c>
      <c r="B22" s="106"/>
      <c r="C22" s="14"/>
      <c r="D22" s="14"/>
      <c r="E22" s="14"/>
      <c r="F22" s="5"/>
    </row>
    <row r="23" spans="1:6" ht="14.25" customHeight="1" x14ac:dyDescent="0.25">
      <c r="A23" s="108" t="s">
        <v>23</v>
      </c>
      <c r="B23" s="106"/>
      <c r="C23" s="14"/>
      <c r="D23" s="14"/>
      <c r="E23" s="14"/>
      <c r="F23" s="5"/>
    </row>
    <row r="24" spans="1:6" ht="14.25" customHeight="1" x14ac:dyDescent="0.25">
      <c r="A24" s="108" t="s">
        <v>24</v>
      </c>
      <c r="B24" s="106"/>
      <c r="C24" s="14"/>
      <c r="D24" s="14"/>
      <c r="E24" s="14"/>
      <c r="F24" s="5"/>
    </row>
    <row r="25" spans="1:6" ht="14.25" customHeight="1" x14ac:dyDescent="0.25">
      <c r="A25" s="108" t="s">
        <v>25</v>
      </c>
      <c r="B25" s="106"/>
      <c r="C25" s="77"/>
      <c r="D25" s="77"/>
      <c r="E25" s="77"/>
      <c r="F25" s="5"/>
    </row>
    <row r="26" spans="1:6" ht="14.25" customHeight="1" x14ac:dyDescent="0.25">
      <c r="A26" s="75"/>
      <c r="B26" s="79" t="s">
        <v>87</v>
      </c>
      <c r="C26" s="78"/>
      <c r="D26" s="78"/>
      <c r="E26" s="78"/>
      <c r="F26" s="76"/>
    </row>
    <row r="27" spans="1:6" ht="14.25" customHeight="1" x14ac:dyDescent="0.25">
      <c r="A27" s="5"/>
      <c r="B27" s="9" t="s">
        <v>90</v>
      </c>
      <c r="C27" s="78"/>
      <c r="D27" s="78"/>
      <c r="E27" s="78"/>
      <c r="F27" s="5"/>
    </row>
    <row r="28" spans="1:6" s="98" customFormat="1" ht="14.25" customHeight="1" x14ac:dyDescent="0.25">
      <c r="A28" s="76"/>
      <c r="B28" s="101" t="s">
        <v>92</v>
      </c>
      <c r="C28" s="78"/>
      <c r="D28" s="78"/>
      <c r="E28" s="78"/>
      <c r="F28" s="76"/>
    </row>
    <row r="29" spans="1:6" ht="14.25" customHeight="1" x14ac:dyDescent="0.25">
      <c r="A29" s="105" t="s">
        <v>26</v>
      </c>
      <c r="B29" s="106"/>
      <c r="C29" s="19">
        <f>'Year 1 Calculations'!L26</f>
        <v>0</v>
      </c>
      <c r="D29" s="19">
        <f>'Year 2 Calculations'!L26</f>
        <v>0</v>
      </c>
      <c r="E29" s="20">
        <f>'Year 3 Calculations'!L26</f>
        <v>0</v>
      </c>
      <c r="F29" s="5"/>
    </row>
    <row r="30" spans="1:6" ht="14.25" customHeight="1" x14ac:dyDescent="0.25">
      <c r="A30" s="5"/>
      <c r="B30" s="5"/>
      <c r="C30" s="21"/>
      <c r="D30" s="5"/>
      <c r="E30" s="21"/>
      <c r="F30" s="5"/>
    </row>
    <row r="31" spans="1:6" ht="14.25" customHeight="1" x14ac:dyDescent="0.25">
      <c r="A31" s="22"/>
      <c r="B31" s="22"/>
      <c r="C31" s="22"/>
      <c r="D31" s="22"/>
      <c r="E31" s="22"/>
      <c r="F31" s="22"/>
    </row>
    <row r="32" spans="1:6" ht="14.25" customHeight="1" x14ac:dyDescent="0.25">
      <c r="A32" s="23" t="s">
        <v>27</v>
      </c>
    </row>
    <row r="33" spans="1:6" ht="44.25" customHeight="1" x14ac:dyDescent="0.25">
      <c r="A33" s="111" t="s">
        <v>28</v>
      </c>
      <c r="B33" s="103"/>
      <c r="C33" s="103"/>
      <c r="D33" s="103"/>
      <c r="E33" s="103"/>
      <c r="F33" s="103"/>
    </row>
    <row r="34" spans="1:6" ht="31.5" customHeight="1" x14ac:dyDescent="0.25">
      <c r="A34" s="111" t="s">
        <v>29</v>
      </c>
      <c r="B34" s="103"/>
      <c r="C34" s="103"/>
      <c r="D34" s="103"/>
      <c r="E34" s="103"/>
      <c r="F34" s="103"/>
    </row>
    <row r="35" spans="1:6" ht="19.5" customHeight="1" x14ac:dyDescent="0.25">
      <c r="A35" s="109" t="s">
        <v>30</v>
      </c>
      <c r="B35" s="103"/>
      <c r="C35" s="103"/>
      <c r="D35" s="103"/>
      <c r="E35" s="103"/>
      <c r="F35" s="103"/>
    </row>
    <row r="36" spans="1:6" ht="62.25" customHeight="1" x14ac:dyDescent="0.25">
      <c r="A36" s="110" t="s">
        <v>31</v>
      </c>
      <c r="B36" s="103"/>
      <c r="C36" s="103"/>
      <c r="D36" s="103"/>
      <c r="E36" s="103"/>
      <c r="F36" s="103"/>
    </row>
    <row r="37" spans="1:6" ht="21.75" customHeight="1" x14ac:dyDescent="0.25">
      <c r="A37" s="109" t="s">
        <v>32</v>
      </c>
      <c r="B37" s="103"/>
      <c r="C37" s="103"/>
      <c r="D37" s="103"/>
      <c r="E37" s="103"/>
      <c r="F37" s="103"/>
    </row>
    <row r="38" spans="1:6" ht="36" customHeight="1" x14ac:dyDescent="0.25">
      <c r="A38" s="110" t="s">
        <v>33</v>
      </c>
      <c r="B38" s="103"/>
      <c r="C38" s="103"/>
      <c r="D38" s="103"/>
      <c r="E38" s="103"/>
      <c r="F38" s="103"/>
    </row>
    <row r="39" spans="1:6" ht="14.25" customHeight="1" x14ac:dyDescent="0.2"/>
    <row r="40" spans="1:6" ht="14.25" customHeight="1" x14ac:dyDescent="0.25">
      <c r="A40" s="100"/>
    </row>
    <row r="41" spans="1:6" ht="14.25" customHeight="1" x14ac:dyDescent="0.2"/>
    <row r="42" spans="1:6" ht="14.25" customHeight="1" x14ac:dyDescent="0.2"/>
    <row r="43" spans="1:6" ht="14.25" customHeight="1" x14ac:dyDescent="0.2"/>
    <row r="44" spans="1:6" ht="14.25" customHeight="1" x14ac:dyDescent="0.2"/>
    <row r="45" spans="1:6" ht="14.25" customHeight="1" x14ac:dyDescent="0.2"/>
    <row r="46" spans="1:6" ht="14.25" customHeight="1" x14ac:dyDescent="0.2"/>
    <row r="47" spans="1:6" ht="14.25" customHeight="1" x14ac:dyDescent="0.2"/>
    <row r="48" spans="1:6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</sheetData>
  <mergeCells count="23">
    <mergeCell ref="A38:F38"/>
    <mergeCell ref="A24:B24"/>
    <mergeCell ref="A25:B25"/>
    <mergeCell ref="A29:B29"/>
    <mergeCell ref="A33:F33"/>
    <mergeCell ref="A34:F34"/>
    <mergeCell ref="A35:F35"/>
    <mergeCell ref="A36:F36"/>
    <mergeCell ref="A20:B20"/>
    <mergeCell ref="A21:B21"/>
    <mergeCell ref="A22:B22"/>
    <mergeCell ref="A23:B23"/>
    <mergeCell ref="A37:F37"/>
    <mergeCell ref="A15:B15"/>
    <mergeCell ref="A16:B16"/>
    <mergeCell ref="A17:B17"/>
    <mergeCell ref="A18:B18"/>
    <mergeCell ref="A19:B19"/>
    <mergeCell ref="A1:F1"/>
    <mergeCell ref="A2:F2"/>
    <mergeCell ref="A4:F4"/>
    <mergeCell ref="A6:B6"/>
    <mergeCell ref="A12:B12"/>
  </mergeCells>
  <dataValidations count="2">
    <dataValidation type="list" allowBlank="1" showErrorMessage="1" sqref="C12:E12">
      <formula1>$N$6:$N$7</formula1>
    </dataValidation>
    <dataValidation type="decimal" allowBlank="1" showErrorMessage="1" sqref="C14:E14">
      <formula1>0</formula1>
      <formula2>C11</formula2>
    </dataValidation>
  </dataValidations>
  <pageMargins left="0.7" right="0.7" top="0.75" bottom="0.75" header="0" footer="0"/>
  <pageSetup orientation="portrait" r:id="rId1"/>
  <headerFooter>
    <oddFooter>&amp;LApproved February 13, 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3"/>
  <sheetViews>
    <sheetView topLeftCell="A7" workbookViewId="0">
      <selection activeCell="M9" sqref="M9"/>
    </sheetView>
  </sheetViews>
  <sheetFormatPr defaultColWidth="12.625" defaultRowHeight="15" customHeight="1" x14ac:dyDescent="0.2"/>
  <cols>
    <col min="1" max="1" width="6" customWidth="1"/>
    <col min="2" max="2" width="27.875" customWidth="1"/>
    <col min="3" max="3" width="7.125" customWidth="1"/>
    <col min="4" max="4" width="2.5" customWidth="1"/>
    <col min="5" max="5" width="8.875" customWidth="1"/>
    <col min="6" max="6" width="2.375" customWidth="1"/>
    <col min="7" max="8" width="7.625" customWidth="1"/>
    <col min="9" max="9" width="17.625" customWidth="1"/>
    <col min="10" max="10" width="5.625" customWidth="1"/>
    <col min="11" max="11" width="3.375" customWidth="1"/>
    <col min="12" max="12" width="12.5" customWidth="1"/>
    <col min="13" max="13" width="7.625" customWidth="1"/>
    <col min="14" max="14" width="1.625" customWidth="1"/>
    <col min="15" max="15" width="11.125" customWidth="1"/>
    <col min="16" max="16" width="1.875" customWidth="1"/>
    <col min="17" max="17" width="11.625" customWidth="1"/>
  </cols>
  <sheetData>
    <row r="1" spans="1:17" ht="14.25" customHeight="1" x14ac:dyDescent="0.2"/>
    <row r="2" spans="1:17" ht="14.25" customHeight="1" x14ac:dyDescent="0.2"/>
    <row r="3" spans="1:17" ht="14.25" customHeight="1" x14ac:dyDescent="0.25">
      <c r="A3" s="24" t="s">
        <v>34</v>
      </c>
      <c r="B3" s="25"/>
      <c r="C3" s="25"/>
      <c r="D3" s="112" t="s">
        <v>35</v>
      </c>
      <c r="E3" s="113"/>
      <c r="F3" s="114" t="s">
        <v>36</v>
      </c>
      <c r="G3" s="113"/>
      <c r="I3" s="2"/>
      <c r="J3" s="2"/>
      <c r="K3" s="2"/>
      <c r="L3" s="2"/>
      <c r="M3" s="26"/>
      <c r="N3" s="115" t="s">
        <v>37</v>
      </c>
      <c r="O3" s="116"/>
      <c r="P3" s="24"/>
      <c r="Q3" s="27"/>
    </row>
    <row r="4" spans="1:17" ht="14.25" customHeight="1" x14ac:dyDescent="0.25">
      <c r="A4" s="24" t="s">
        <v>38</v>
      </c>
      <c r="B4" s="25"/>
      <c r="C4" s="27"/>
      <c r="D4" s="28"/>
      <c r="E4" s="29">
        <f>'Enter Data Here'!C8+'Enter Data Here'!C9</f>
        <v>0</v>
      </c>
      <c r="F4" s="28"/>
      <c r="G4" s="29">
        <f>'Enter Data Here'!C10</f>
        <v>0</v>
      </c>
      <c r="I4" s="2"/>
      <c r="J4" s="2"/>
      <c r="K4" s="2"/>
      <c r="L4" s="2"/>
      <c r="M4" s="30" t="s">
        <v>39</v>
      </c>
      <c r="N4" s="117" t="s">
        <v>40</v>
      </c>
      <c r="O4" s="118"/>
      <c r="P4" s="2"/>
      <c r="Q4" s="31" t="s">
        <v>41</v>
      </c>
    </row>
    <row r="5" spans="1:17" ht="14.25" customHeight="1" x14ac:dyDescent="0.25">
      <c r="A5" s="32" t="s">
        <v>42</v>
      </c>
      <c r="B5" s="2"/>
      <c r="C5" s="33"/>
      <c r="D5" s="28"/>
      <c r="E5" s="29">
        <f>'Enter Data Here'!C7</f>
        <v>0</v>
      </c>
      <c r="F5" s="34"/>
      <c r="G5" s="35"/>
      <c r="I5" s="2" t="s">
        <v>43</v>
      </c>
      <c r="J5" s="2"/>
      <c r="K5" s="2"/>
      <c r="L5" s="2"/>
      <c r="M5" s="36" t="s">
        <v>44</v>
      </c>
      <c r="N5" s="37" t="s">
        <v>45</v>
      </c>
      <c r="O5" s="38" t="s">
        <v>46</v>
      </c>
      <c r="P5" s="39" t="s">
        <v>47</v>
      </c>
      <c r="Q5" s="40" t="s">
        <v>48</v>
      </c>
    </row>
    <row r="6" spans="1:17" ht="14.25" customHeight="1" x14ac:dyDescent="0.25">
      <c r="A6" s="28"/>
      <c r="B6" s="41" t="s">
        <v>49</v>
      </c>
      <c r="C6" s="29"/>
      <c r="D6" s="42" t="s">
        <v>47</v>
      </c>
      <c r="E6" s="43">
        <f>E4+(E5/2)</f>
        <v>0</v>
      </c>
      <c r="F6" s="42" t="s">
        <v>47</v>
      </c>
      <c r="G6" s="43">
        <f>G4</f>
        <v>0</v>
      </c>
      <c r="I6" s="44">
        <v>1</v>
      </c>
      <c r="J6" s="2" t="s">
        <v>50</v>
      </c>
      <c r="K6" s="2"/>
      <c r="L6" s="2"/>
      <c r="M6" s="45">
        <f>('Enter Data Here'!C7/2)+'Enter Data Here'!C8</f>
        <v>0</v>
      </c>
      <c r="N6" s="37" t="s">
        <v>45</v>
      </c>
      <c r="O6" s="46">
        <f>(IF(E$6&gt;0,IF(E$6&lt;100,E$11,IF(E$6&lt;500,E$19,IF(E$6&lt;600,E$27,E$29))),0)+0.1)</f>
        <v>0.1</v>
      </c>
      <c r="P6" s="39" t="s">
        <v>51</v>
      </c>
      <c r="Q6" s="47">
        <f t="shared" ref="Q6:Q8" si="0">ROUND(M6*O6,3)</f>
        <v>0</v>
      </c>
    </row>
    <row r="7" spans="1:17" ht="14.25" customHeight="1" x14ac:dyDescent="0.25">
      <c r="A7" s="2"/>
      <c r="B7" s="2"/>
      <c r="C7" s="2"/>
      <c r="D7" s="2"/>
      <c r="E7" s="2"/>
      <c r="F7" s="2"/>
      <c r="G7" s="2"/>
      <c r="I7" s="44">
        <v>2</v>
      </c>
      <c r="J7" s="48" t="s">
        <v>52</v>
      </c>
      <c r="K7" s="2"/>
      <c r="L7" s="2"/>
      <c r="M7" s="45">
        <f>'Enter Data Here'!C9</f>
        <v>0</v>
      </c>
      <c r="N7" s="37" t="s">
        <v>45</v>
      </c>
      <c r="O7" s="49">
        <f>IF(E$6&gt;0,IF(E$6&lt;100,E$11,IF(E$6&lt;500,E$19,IF(E$6&lt;600,E$27,E$29))),0)</f>
        <v>0</v>
      </c>
      <c r="P7" s="39" t="s">
        <v>47</v>
      </c>
      <c r="Q7" s="47">
        <f t="shared" si="0"/>
        <v>0</v>
      </c>
    </row>
    <row r="8" spans="1:17" ht="14.25" customHeight="1" x14ac:dyDescent="0.25">
      <c r="A8" s="24" t="s">
        <v>53</v>
      </c>
      <c r="B8" s="25"/>
      <c r="C8" s="27"/>
      <c r="D8" s="25"/>
      <c r="E8" s="27"/>
      <c r="F8" s="25"/>
      <c r="G8" s="27"/>
      <c r="I8" s="44">
        <v>3</v>
      </c>
      <c r="J8" s="48" t="s">
        <v>36</v>
      </c>
      <c r="K8" s="2"/>
      <c r="L8" s="2"/>
      <c r="M8" s="45">
        <f>'Enter Data Here'!C10</f>
        <v>0</v>
      </c>
      <c r="N8" s="37" t="s">
        <v>45</v>
      </c>
      <c r="O8" s="49">
        <f>IF(G6&gt;0,IF(G6&lt;100,G11,IF(G6&lt;500,G19,IF(G6&lt;600,G27,G29))),0)</f>
        <v>0</v>
      </c>
      <c r="P8" s="39" t="s">
        <v>47</v>
      </c>
      <c r="Q8" s="47">
        <f t="shared" si="0"/>
        <v>0</v>
      </c>
    </row>
    <row r="9" spans="1:17" ht="14.25" customHeight="1" x14ac:dyDescent="0.25">
      <c r="A9" s="50" t="s">
        <v>54</v>
      </c>
      <c r="B9" s="51"/>
      <c r="C9" s="52"/>
      <c r="D9" s="119" t="s">
        <v>35</v>
      </c>
      <c r="E9" s="120"/>
      <c r="F9" s="121" t="s">
        <v>36</v>
      </c>
      <c r="G9" s="120"/>
      <c r="I9" s="44">
        <v>4</v>
      </c>
      <c r="J9" s="2" t="s">
        <v>55</v>
      </c>
      <c r="K9" s="2"/>
      <c r="L9" s="2"/>
      <c r="M9" s="53">
        <f>M6+M7+M8</f>
        <v>0</v>
      </c>
      <c r="N9" s="54"/>
      <c r="O9" s="55"/>
      <c r="P9" s="41"/>
      <c r="Q9" s="56">
        <f>ROUND(+Q6+Q7+Q8,3)</f>
        <v>0</v>
      </c>
    </row>
    <row r="10" spans="1:17" ht="14.25" customHeight="1" x14ac:dyDescent="0.25">
      <c r="A10" s="32" t="s">
        <v>56</v>
      </c>
      <c r="B10" s="2"/>
      <c r="C10" s="33"/>
      <c r="D10" s="2"/>
      <c r="E10" s="2"/>
      <c r="F10" s="32"/>
      <c r="G10" s="33"/>
      <c r="I10" s="44">
        <v>5</v>
      </c>
      <c r="J10" s="2" t="s">
        <v>57</v>
      </c>
      <c r="Q10" s="57">
        <f>I47</f>
        <v>0</v>
      </c>
    </row>
    <row r="11" spans="1:17" ht="14.25" customHeight="1" x14ac:dyDescent="0.25">
      <c r="A11" s="50"/>
      <c r="B11" s="51" t="s">
        <v>58</v>
      </c>
      <c r="C11" s="52"/>
      <c r="D11" s="51"/>
      <c r="E11" s="51">
        <v>1.399</v>
      </c>
      <c r="F11" s="50"/>
      <c r="G11" s="52">
        <v>1.5589999999999999</v>
      </c>
      <c r="I11" s="44">
        <v>6</v>
      </c>
      <c r="J11" s="2" t="s">
        <v>59</v>
      </c>
      <c r="Q11" s="57">
        <f>Q9+Q10</f>
        <v>0</v>
      </c>
    </row>
    <row r="12" spans="1:17" ht="14.25" customHeight="1" x14ac:dyDescent="0.25">
      <c r="A12" s="32" t="s">
        <v>60</v>
      </c>
      <c r="B12" s="2"/>
      <c r="C12" s="2"/>
      <c r="D12" s="32"/>
      <c r="E12" s="2"/>
      <c r="F12" s="32"/>
      <c r="G12" s="33"/>
    </row>
    <row r="13" spans="1:17" ht="14.25" customHeight="1" x14ac:dyDescent="0.25">
      <c r="A13" s="32"/>
      <c r="B13" s="2" t="s">
        <v>61</v>
      </c>
      <c r="C13" s="2"/>
      <c r="D13" s="28"/>
      <c r="E13" s="58">
        <v>500</v>
      </c>
      <c r="F13" s="28"/>
      <c r="G13" s="49">
        <v>500</v>
      </c>
      <c r="I13" s="83" t="s">
        <v>62</v>
      </c>
      <c r="J13" s="83"/>
      <c r="K13" s="83"/>
      <c r="L13" s="83"/>
      <c r="M13" s="83"/>
      <c r="N13" s="89" t="s">
        <v>63</v>
      </c>
      <c r="O13" s="90">
        <v>4914.71</v>
      </c>
    </row>
    <row r="14" spans="1:17" ht="14.25" customHeight="1" x14ac:dyDescent="0.25">
      <c r="A14" s="32"/>
      <c r="B14" s="2" t="s">
        <v>49</v>
      </c>
      <c r="C14" s="2"/>
      <c r="D14" s="59" t="s">
        <v>64</v>
      </c>
      <c r="E14" s="29">
        <f>IF(E6&gt;99.999,IF(E6&lt;500,E6,0),0)</f>
        <v>0</v>
      </c>
      <c r="F14" s="59" t="s">
        <v>64</v>
      </c>
      <c r="G14" s="29">
        <f>IF(G6&gt;99.999,IF(G6&lt;500,G6,0),0)</f>
        <v>0</v>
      </c>
      <c r="I14" s="83" t="s">
        <v>65</v>
      </c>
      <c r="J14" s="83"/>
      <c r="K14" s="83"/>
      <c r="L14" s="83"/>
      <c r="M14" s="89" t="s">
        <v>66</v>
      </c>
      <c r="N14" s="89" t="s">
        <v>63</v>
      </c>
      <c r="O14" s="91">
        <f>IF('Enter Data Here'!C12="Yes",245.7355,0)</f>
        <v>0</v>
      </c>
    </row>
    <row r="15" spans="1:17" ht="14.25" customHeight="1" x14ac:dyDescent="0.25">
      <c r="A15" s="32"/>
      <c r="B15" s="2" t="s">
        <v>67</v>
      </c>
      <c r="C15" s="2"/>
      <c r="D15" s="59" t="s">
        <v>47</v>
      </c>
      <c r="E15" s="60">
        <f>IF(E14&gt;0,ROUND(+E13-E14,3),0)</f>
        <v>0</v>
      </c>
      <c r="F15" s="59" t="s">
        <v>47</v>
      </c>
      <c r="G15" s="56">
        <f>IF(G14&gt;0,ROUND(+G13-G14,3),0)</f>
        <v>0</v>
      </c>
      <c r="I15" s="83" t="s">
        <v>68</v>
      </c>
      <c r="J15" s="83"/>
      <c r="K15" s="83"/>
      <c r="L15" s="83"/>
      <c r="M15" s="89" t="s">
        <v>47</v>
      </c>
      <c r="N15" s="89" t="s">
        <v>63</v>
      </c>
      <c r="O15" s="91">
        <f>O13+O14</f>
        <v>4914.71</v>
      </c>
    </row>
    <row r="16" spans="1:17" ht="14.25" customHeight="1" x14ac:dyDescent="0.25">
      <c r="A16" s="32"/>
      <c r="B16" s="2" t="s">
        <v>69</v>
      </c>
      <c r="C16" s="2"/>
      <c r="D16" s="59" t="s">
        <v>45</v>
      </c>
      <c r="E16" s="41">
        <v>2.9999999999999997E-4</v>
      </c>
      <c r="F16" s="59" t="s">
        <v>45</v>
      </c>
      <c r="G16" s="29">
        <v>4.0000000000000002E-4</v>
      </c>
      <c r="I16" s="83" t="s">
        <v>70</v>
      </c>
      <c r="J16" s="83"/>
      <c r="K16" s="83"/>
      <c r="L16" s="83"/>
      <c r="M16" s="89" t="s">
        <v>45</v>
      </c>
      <c r="N16" s="83"/>
      <c r="O16" s="92">
        <f>Q11</f>
        <v>0</v>
      </c>
    </row>
    <row r="17" spans="1:17" ht="14.25" customHeight="1" x14ac:dyDescent="0.25">
      <c r="A17" s="32"/>
      <c r="B17" s="2" t="s">
        <v>71</v>
      </c>
      <c r="C17" s="2"/>
      <c r="D17" s="59" t="s">
        <v>47</v>
      </c>
      <c r="E17" s="41">
        <f>IF(E14&gt;0,ROUND(E15*E16,3),0)</f>
        <v>0</v>
      </c>
      <c r="F17" s="59" t="s">
        <v>47</v>
      </c>
      <c r="G17" s="29">
        <f>IF(G14&gt;0,ROUND(G15*G16,3),0)</f>
        <v>0</v>
      </c>
      <c r="I17" s="83" t="s">
        <v>88</v>
      </c>
      <c r="J17" s="83"/>
      <c r="K17" s="83"/>
      <c r="L17" s="89"/>
      <c r="M17" s="89" t="s">
        <v>47</v>
      </c>
      <c r="N17" s="89" t="s">
        <v>63</v>
      </c>
      <c r="O17" s="93">
        <f>ROUND((O15*O16),0)</f>
        <v>0</v>
      </c>
    </row>
    <row r="18" spans="1:17" ht="14.25" customHeight="1" x14ac:dyDescent="0.25">
      <c r="A18" s="32"/>
      <c r="B18" s="2" t="s">
        <v>72</v>
      </c>
      <c r="C18" s="2"/>
      <c r="D18" s="59" t="s">
        <v>66</v>
      </c>
      <c r="E18" s="41">
        <v>1.278</v>
      </c>
      <c r="F18" s="59" t="s">
        <v>66</v>
      </c>
      <c r="G18" s="29">
        <v>1.3979999999999999</v>
      </c>
    </row>
    <row r="19" spans="1:17" ht="14.25" customHeight="1" x14ac:dyDescent="0.25">
      <c r="A19" s="50"/>
      <c r="B19" s="51" t="s">
        <v>73</v>
      </c>
      <c r="C19" s="51"/>
      <c r="D19" s="61" t="s">
        <v>47</v>
      </c>
      <c r="E19" s="51">
        <f>IF(E14&gt;0,ROUND(+E17+E18,3),0)</f>
        <v>0</v>
      </c>
      <c r="F19" s="61" t="s">
        <v>47</v>
      </c>
      <c r="G19" s="52">
        <f>IF(G14&gt;0,ROUND(+G17+G18,3),0)</f>
        <v>0</v>
      </c>
      <c r="I19" s="2"/>
      <c r="J19" s="2"/>
      <c r="K19" s="2"/>
      <c r="L19" s="2"/>
      <c r="O19" s="62" t="s">
        <v>35</v>
      </c>
      <c r="P19" s="62"/>
      <c r="Q19" s="63" t="s">
        <v>36</v>
      </c>
    </row>
    <row r="20" spans="1:17" ht="14.25" customHeight="1" x14ac:dyDescent="0.25">
      <c r="A20" s="32" t="s">
        <v>74</v>
      </c>
      <c r="B20" s="2"/>
      <c r="C20" s="2"/>
      <c r="D20" s="32"/>
      <c r="E20" s="2"/>
      <c r="F20" s="32"/>
      <c r="G20" s="33"/>
      <c r="I20" s="2" t="s">
        <v>75</v>
      </c>
      <c r="J20" s="2"/>
      <c r="K20" s="2"/>
      <c r="O20" s="2">
        <f>E6</f>
        <v>0</v>
      </c>
      <c r="Q20" s="2">
        <f>G6</f>
        <v>0</v>
      </c>
    </row>
    <row r="21" spans="1:17" ht="14.25" customHeight="1" x14ac:dyDescent="0.25">
      <c r="A21" s="32"/>
      <c r="B21" s="2" t="s">
        <v>61</v>
      </c>
      <c r="C21" s="2"/>
      <c r="D21" s="28"/>
      <c r="E21" s="58">
        <v>600</v>
      </c>
      <c r="F21" s="28"/>
      <c r="G21" s="49">
        <v>600</v>
      </c>
      <c r="I21" s="2" t="s">
        <v>76</v>
      </c>
      <c r="N21" s="2" t="s">
        <v>45</v>
      </c>
      <c r="O21" s="64">
        <v>2049.12</v>
      </c>
      <c r="P21" s="65" t="s">
        <v>45</v>
      </c>
      <c r="Q21" s="65">
        <v>2388.21</v>
      </c>
    </row>
    <row r="22" spans="1:17" ht="14.25" customHeight="1" x14ac:dyDescent="0.25">
      <c r="A22" s="32"/>
      <c r="B22" s="2" t="s">
        <v>49</v>
      </c>
      <c r="C22" s="2"/>
      <c r="D22" s="59" t="s">
        <v>64</v>
      </c>
      <c r="E22" s="41">
        <f>IF(E6&gt;499.999,IF(E6&lt;600,E6,0),0)</f>
        <v>0</v>
      </c>
      <c r="F22" s="59" t="s">
        <v>64</v>
      </c>
      <c r="G22" s="29">
        <f>IF(G6&gt;499.999,IF(G6&lt;600,G6,0),0)</f>
        <v>0</v>
      </c>
      <c r="I22" s="2" t="s">
        <v>77</v>
      </c>
      <c r="O22" s="65">
        <f>O20*O21</f>
        <v>0</v>
      </c>
      <c r="P22" s="65"/>
      <c r="Q22" s="65">
        <f>Q20*Q21</f>
        <v>0</v>
      </c>
    </row>
    <row r="23" spans="1:17" ht="14.25" customHeight="1" x14ac:dyDescent="0.25">
      <c r="A23" s="32"/>
      <c r="B23" s="2" t="s">
        <v>67</v>
      </c>
      <c r="C23" s="2"/>
      <c r="D23" s="59" t="s">
        <v>47</v>
      </c>
      <c r="E23" s="60">
        <f>IF(E22&gt;0,ROUND(+E21-E22,3),0)</f>
        <v>0</v>
      </c>
      <c r="F23" s="59" t="s">
        <v>47</v>
      </c>
      <c r="G23" s="56">
        <f>IF(G22&gt;0,ROUND(+G21-G22,3),0)</f>
        <v>0</v>
      </c>
      <c r="I23" s="2"/>
      <c r="O23" s="86"/>
      <c r="P23" s="85"/>
      <c r="Q23" s="86"/>
    </row>
    <row r="24" spans="1:17" ht="14.25" customHeight="1" x14ac:dyDescent="0.25">
      <c r="A24" s="32"/>
      <c r="B24" s="2" t="s">
        <v>69</v>
      </c>
      <c r="C24" s="2"/>
      <c r="D24" s="59" t="s">
        <v>45</v>
      </c>
      <c r="E24" s="41">
        <v>1.1999999999999999E-3</v>
      </c>
      <c r="F24" s="59" t="s">
        <v>45</v>
      </c>
      <c r="G24" s="29">
        <v>1.2999999999999999E-3</v>
      </c>
      <c r="I24" s="2"/>
      <c r="J24" s="2"/>
      <c r="K24" s="2"/>
      <c r="L24" s="2"/>
      <c r="O24" s="87"/>
      <c r="P24" s="85"/>
      <c r="Q24" s="87"/>
    </row>
    <row r="25" spans="1:17" ht="14.25" customHeight="1" x14ac:dyDescent="0.25">
      <c r="A25" s="32"/>
      <c r="B25" s="2" t="s">
        <v>71</v>
      </c>
      <c r="C25" s="2"/>
      <c r="D25" s="59" t="s">
        <v>47</v>
      </c>
      <c r="E25" s="41">
        <f>IF(E22&gt;0,ROUND(E23*E24,3),0)</f>
        <v>0</v>
      </c>
      <c r="F25" s="59" t="s">
        <v>47</v>
      </c>
      <c r="G25" s="29">
        <f>IF(G22&gt;0,ROUND(G23*G24,3),0)</f>
        <v>0</v>
      </c>
      <c r="I25" s="2" t="s">
        <v>78</v>
      </c>
      <c r="J25" s="2"/>
      <c r="K25" s="2"/>
      <c r="L25" s="65">
        <f>O22+Q22</f>
        <v>0</v>
      </c>
    </row>
    <row r="26" spans="1:17" ht="14.25" customHeight="1" x14ac:dyDescent="0.25">
      <c r="A26" s="32"/>
      <c r="B26" s="2" t="s">
        <v>72</v>
      </c>
      <c r="C26" s="2"/>
      <c r="D26" s="59" t="s">
        <v>66</v>
      </c>
      <c r="E26" s="41">
        <v>1.1579999999999999</v>
      </c>
      <c r="F26" s="59" t="s">
        <v>66</v>
      </c>
      <c r="G26" s="29">
        <v>1.268</v>
      </c>
      <c r="I26" s="2" t="s">
        <v>79</v>
      </c>
      <c r="K26" s="62" t="s">
        <v>47</v>
      </c>
      <c r="L26" s="65">
        <f>O17+L25</f>
        <v>0</v>
      </c>
    </row>
    <row r="27" spans="1:17" ht="14.25" customHeight="1" x14ac:dyDescent="0.25">
      <c r="A27" s="50"/>
      <c r="B27" s="51" t="s">
        <v>73</v>
      </c>
      <c r="C27" s="51"/>
      <c r="D27" s="61" t="s">
        <v>47</v>
      </c>
      <c r="E27" s="51">
        <f>IF(E22&gt;0,ROUND(+E25+E26,3),0)</f>
        <v>0</v>
      </c>
      <c r="F27" s="61" t="s">
        <v>47</v>
      </c>
      <c r="G27" s="52">
        <f>IF(G22&gt;0,ROUND(+G25+G26,3),0)</f>
        <v>0</v>
      </c>
    </row>
    <row r="28" spans="1:17" ht="14.25" customHeight="1" x14ac:dyDescent="0.25">
      <c r="A28" s="32" t="s">
        <v>80</v>
      </c>
      <c r="B28" s="2"/>
      <c r="C28" s="2"/>
      <c r="D28" s="32"/>
      <c r="E28" s="2"/>
      <c r="F28" s="32"/>
      <c r="G28" s="33"/>
      <c r="I28" s="2" t="s">
        <v>81</v>
      </c>
    </row>
    <row r="29" spans="1:17" ht="14.25" customHeight="1" x14ac:dyDescent="0.25">
      <c r="A29" s="50"/>
      <c r="B29" s="51" t="s">
        <v>82</v>
      </c>
      <c r="C29" s="51"/>
      <c r="D29" s="50"/>
      <c r="E29" s="51">
        <v>1.1579999999999999</v>
      </c>
      <c r="F29" s="50"/>
      <c r="G29" s="52">
        <v>1.268</v>
      </c>
      <c r="I29" s="83" t="s">
        <v>94</v>
      </c>
    </row>
    <row r="30" spans="1:17" ht="14.25" customHeight="1" x14ac:dyDescent="0.2"/>
    <row r="31" spans="1:17" ht="14.25" customHeight="1" x14ac:dyDescent="0.2"/>
    <row r="32" spans="1:17" ht="14.25" customHeight="1" x14ac:dyDescent="0.25">
      <c r="A32" s="2"/>
      <c r="B32" s="2" t="s">
        <v>83</v>
      </c>
      <c r="C32" s="2"/>
      <c r="D32" s="2"/>
      <c r="E32" s="2"/>
      <c r="F32" s="41"/>
      <c r="G32" s="2"/>
      <c r="H32" s="41"/>
    </row>
    <row r="33" spans="1:10" ht="14.25" customHeight="1" x14ac:dyDescent="0.25">
      <c r="A33" s="44">
        <v>1</v>
      </c>
      <c r="B33" s="2" t="s">
        <v>15</v>
      </c>
      <c r="C33" s="2"/>
      <c r="D33" s="2"/>
      <c r="E33" s="66">
        <f>'Enter Data Here'!C15</f>
        <v>0</v>
      </c>
      <c r="F33" s="67" t="s">
        <v>45</v>
      </c>
      <c r="G33" s="68">
        <v>4.7709999999999999</v>
      </c>
      <c r="H33" s="69" t="s">
        <v>47</v>
      </c>
      <c r="I33" s="47">
        <f>ROUND(E33*G33,3)</f>
        <v>0</v>
      </c>
      <c r="J33" s="32"/>
    </row>
    <row r="34" spans="1:10" ht="14.25" customHeight="1" x14ac:dyDescent="0.25">
      <c r="A34" s="44">
        <v>3</v>
      </c>
      <c r="B34" s="2" t="s">
        <v>16</v>
      </c>
      <c r="C34" s="2"/>
      <c r="D34" s="2"/>
      <c r="E34" s="66">
        <f>'Enter Data Here'!C16</f>
        <v>0</v>
      </c>
      <c r="F34" s="37" t="s">
        <v>45</v>
      </c>
      <c r="G34" s="49">
        <v>0.115</v>
      </c>
      <c r="H34" s="41" t="s">
        <v>47</v>
      </c>
      <c r="I34" s="56">
        <f t="shared" ref="I34:I43" si="1">ROUND(E34*G34,3)</f>
        <v>0</v>
      </c>
    </row>
    <row r="35" spans="1:10" ht="14.25" customHeight="1" x14ac:dyDescent="0.25">
      <c r="A35" s="44">
        <v>4</v>
      </c>
      <c r="B35" s="2" t="s">
        <v>17</v>
      </c>
      <c r="C35" s="2"/>
      <c r="D35" s="2"/>
      <c r="E35" s="66">
        <f>'Enter Data Here'!C17</f>
        <v>0</v>
      </c>
      <c r="F35" s="37" t="s">
        <v>45</v>
      </c>
      <c r="G35" s="49">
        <v>6.024</v>
      </c>
      <c r="H35" s="41" t="s">
        <v>47</v>
      </c>
      <c r="I35" s="56">
        <f t="shared" si="1"/>
        <v>0</v>
      </c>
    </row>
    <row r="36" spans="1:10" ht="14.25" customHeight="1" x14ac:dyDescent="0.25">
      <c r="A36" s="44">
        <v>5</v>
      </c>
      <c r="B36" s="2" t="s">
        <v>18</v>
      </c>
      <c r="C36" s="2"/>
      <c r="D36" s="2"/>
      <c r="E36" s="66">
        <f>'Enter Data Here'!C18</f>
        <v>0</v>
      </c>
      <c r="F36" s="37" t="s">
        <v>45</v>
      </c>
      <c r="G36" s="49">
        <v>5.9880000000000004</v>
      </c>
      <c r="H36" s="41" t="s">
        <v>47</v>
      </c>
      <c r="I36" s="56">
        <f t="shared" si="1"/>
        <v>0</v>
      </c>
    </row>
    <row r="37" spans="1:10" ht="14.25" customHeight="1" x14ac:dyDescent="0.25">
      <c r="A37" s="44">
        <v>6</v>
      </c>
      <c r="B37" s="2" t="s">
        <v>19</v>
      </c>
      <c r="C37" s="2"/>
      <c r="D37" s="2"/>
      <c r="E37" s="66">
        <f>'Enter Data Here'!C19</f>
        <v>0</v>
      </c>
      <c r="F37" s="37" t="s">
        <v>45</v>
      </c>
      <c r="G37" s="49">
        <v>7.9470000000000001</v>
      </c>
      <c r="H37" s="41" t="s">
        <v>47</v>
      </c>
      <c r="I37" s="56">
        <f t="shared" si="1"/>
        <v>0</v>
      </c>
    </row>
    <row r="38" spans="1:10" ht="14.25" customHeight="1" x14ac:dyDescent="0.25">
      <c r="A38" s="44">
        <v>7</v>
      </c>
      <c r="B38" s="2" t="s">
        <v>20</v>
      </c>
      <c r="C38" s="2"/>
      <c r="D38" s="2"/>
      <c r="E38" s="66">
        <f>'Enter Data Here'!C20</f>
        <v>0</v>
      </c>
      <c r="F38" s="37" t="s">
        <v>45</v>
      </c>
      <c r="G38" s="49">
        <v>3.1579999999999999</v>
      </c>
      <c r="H38" s="41" t="s">
        <v>47</v>
      </c>
      <c r="I38" s="56">
        <f t="shared" si="1"/>
        <v>0</v>
      </c>
    </row>
    <row r="39" spans="1:10" ht="14.25" customHeight="1" x14ac:dyDescent="0.25">
      <c r="A39" s="44">
        <v>8</v>
      </c>
      <c r="B39" s="2" t="s">
        <v>21</v>
      </c>
      <c r="C39" s="2"/>
      <c r="D39" s="2"/>
      <c r="E39" s="66">
        <f>'Enter Data Here'!C21</f>
        <v>0</v>
      </c>
      <c r="F39" s="37" t="s">
        <v>45</v>
      </c>
      <c r="G39" s="49">
        <v>6.7729999999999997</v>
      </c>
      <c r="H39" s="41" t="s">
        <v>47</v>
      </c>
      <c r="I39" s="56">
        <f t="shared" si="1"/>
        <v>0</v>
      </c>
    </row>
    <row r="40" spans="1:10" ht="14.25" customHeight="1" x14ac:dyDescent="0.25">
      <c r="A40" s="44">
        <v>10</v>
      </c>
      <c r="B40" s="83" t="s">
        <v>22</v>
      </c>
      <c r="C40" s="2"/>
      <c r="D40" s="2"/>
      <c r="E40" s="66">
        <f>'Enter Data Here'!C22</f>
        <v>0</v>
      </c>
      <c r="F40" s="37" t="s">
        <v>45</v>
      </c>
      <c r="G40" s="49">
        <v>0.29199999999999998</v>
      </c>
      <c r="H40" s="41" t="s">
        <v>47</v>
      </c>
      <c r="I40" s="56">
        <f t="shared" si="1"/>
        <v>0</v>
      </c>
    </row>
    <row r="41" spans="1:10" ht="14.25" customHeight="1" x14ac:dyDescent="0.25">
      <c r="A41" s="44">
        <v>10</v>
      </c>
      <c r="B41" s="2" t="s">
        <v>23</v>
      </c>
      <c r="C41" s="2"/>
      <c r="D41" s="2"/>
      <c r="E41" s="66">
        <f>'Enter Data Here'!C23</f>
        <v>0</v>
      </c>
      <c r="F41" s="37" t="s">
        <v>45</v>
      </c>
      <c r="G41" s="49">
        <v>4.8220000000000001</v>
      </c>
      <c r="H41" s="41" t="s">
        <v>47</v>
      </c>
      <c r="I41" s="56">
        <f t="shared" si="1"/>
        <v>0</v>
      </c>
    </row>
    <row r="42" spans="1:10" ht="14.25" customHeight="1" x14ac:dyDescent="0.25">
      <c r="A42" s="44">
        <v>11</v>
      </c>
      <c r="B42" s="2" t="s">
        <v>24</v>
      </c>
      <c r="C42" s="2"/>
      <c r="D42" s="2"/>
      <c r="E42" s="66">
        <f>'Enter Data Here'!C24</f>
        <v>0</v>
      </c>
      <c r="F42" s="37" t="s">
        <v>45</v>
      </c>
      <c r="G42" s="49">
        <v>4.4210000000000003</v>
      </c>
      <c r="H42" s="41" t="s">
        <v>47</v>
      </c>
      <c r="I42" s="56">
        <f t="shared" si="1"/>
        <v>0</v>
      </c>
    </row>
    <row r="43" spans="1:10" ht="14.25" customHeight="1" x14ac:dyDescent="0.25">
      <c r="A43" s="44">
        <v>12</v>
      </c>
      <c r="B43" s="2" t="s">
        <v>25</v>
      </c>
      <c r="C43" s="2"/>
      <c r="D43" s="2"/>
      <c r="E43" s="66">
        <f>'Year 1 Calculations'!C25</f>
        <v>0</v>
      </c>
      <c r="F43" s="37" t="s">
        <v>45</v>
      </c>
      <c r="G43" s="49">
        <v>4.806</v>
      </c>
      <c r="H43" s="41" t="s">
        <v>47</v>
      </c>
      <c r="I43" s="56">
        <f t="shared" si="1"/>
        <v>0</v>
      </c>
    </row>
    <row r="44" spans="1:10" ht="14.25" customHeight="1" x14ac:dyDescent="0.25">
      <c r="A44" s="44">
        <v>13</v>
      </c>
      <c r="B44" s="83" t="s">
        <v>87</v>
      </c>
      <c r="C44" s="2"/>
      <c r="D44" s="2"/>
      <c r="E44" s="80">
        <f>'Year 1 Calculations'!C26</f>
        <v>0</v>
      </c>
      <c r="F44" s="84" t="s">
        <v>45</v>
      </c>
      <c r="G44" s="81">
        <v>7.0000000000000001E-3</v>
      </c>
      <c r="H44" s="41" t="s">
        <v>47</v>
      </c>
      <c r="I44" s="82">
        <f>ROUND(E44*G44,3)</f>
        <v>0</v>
      </c>
    </row>
    <row r="45" spans="1:10" s="95" customFormat="1" ht="14.25" customHeight="1" x14ac:dyDescent="0.25">
      <c r="A45" s="44">
        <v>14</v>
      </c>
      <c r="B45" s="83" t="s">
        <v>90</v>
      </c>
      <c r="C45" s="96"/>
      <c r="D45" s="96"/>
      <c r="E45" s="80">
        <f>'Year 1 Calculations'!C27</f>
        <v>0</v>
      </c>
      <c r="F45" s="84" t="s">
        <v>45</v>
      </c>
      <c r="G45" s="81">
        <v>3.5950000000000002</v>
      </c>
      <c r="H45" s="41" t="s">
        <v>47</v>
      </c>
      <c r="I45" s="82">
        <f>ROUND(E45*G45,3)</f>
        <v>0</v>
      </c>
    </row>
    <row r="46" spans="1:10" s="98" customFormat="1" ht="14.25" customHeight="1" x14ac:dyDescent="0.25">
      <c r="A46" s="44">
        <v>15</v>
      </c>
      <c r="B46" s="83" t="s">
        <v>91</v>
      </c>
      <c r="C46" s="99"/>
      <c r="D46" s="99"/>
      <c r="E46" s="80">
        <f>'Year 1 Calculations'!C28</f>
        <v>0</v>
      </c>
      <c r="F46" s="84" t="s">
        <v>45</v>
      </c>
      <c r="G46" s="81">
        <v>2.1999999999999999E-2</v>
      </c>
      <c r="H46" s="41" t="s">
        <v>47</v>
      </c>
      <c r="I46" s="82">
        <f>ROUND(E46*G46,3)</f>
        <v>0</v>
      </c>
    </row>
    <row r="47" spans="1:10" ht="14.25" customHeight="1" x14ac:dyDescent="0.25">
      <c r="A47" s="44">
        <v>16</v>
      </c>
      <c r="B47" s="2" t="s">
        <v>57</v>
      </c>
      <c r="C47" s="2"/>
      <c r="D47" s="2"/>
      <c r="E47" s="66">
        <f>SUM(E33:E46)</f>
        <v>0</v>
      </c>
      <c r="F47" s="70"/>
      <c r="G47" s="71"/>
      <c r="H47" s="72"/>
      <c r="I47" s="56">
        <f>ROUND(SUM(I33:I46),3)</f>
        <v>0</v>
      </c>
    </row>
    <row r="48" spans="1:10" ht="14.25" customHeight="1" x14ac:dyDescent="0.25">
      <c r="I48" s="73"/>
    </row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</sheetData>
  <mergeCells count="6">
    <mergeCell ref="D3:E3"/>
    <mergeCell ref="F3:G3"/>
    <mergeCell ref="N3:O3"/>
    <mergeCell ref="N4:O4"/>
    <mergeCell ref="D9:E9"/>
    <mergeCell ref="F9:G9"/>
  </mergeCells>
  <pageMargins left="0.7" right="0.7" top="0.75" bottom="0.75" header="0" footer="0"/>
  <pageSetup scale="7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3"/>
  <sheetViews>
    <sheetView workbookViewId="0">
      <selection activeCell="M9" sqref="M9"/>
    </sheetView>
  </sheetViews>
  <sheetFormatPr defaultColWidth="12.625" defaultRowHeight="15" customHeight="1" x14ac:dyDescent="0.2"/>
  <cols>
    <col min="1" max="1" width="6" customWidth="1"/>
    <col min="2" max="2" width="27.875" customWidth="1"/>
    <col min="3" max="3" width="7.125" customWidth="1"/>
    <col min="4" max="4" width="2.5" customWidth="1"/>
    <col min="5" max="5" width="8.875" customWidth="1"/>
    <col min="6" max="6" width="2.375" customWidth="1"/>
    <col min="7" max="8" width="7.625" customWidth="1"/>
    <col min="9" max="9" width="17.625" customWidth="1"/>
    <col min="10" max="10" width="5.625" customWidth="1"/>
    <col min="11" max="11" width="3.375" customWidth="1"/>
    <col min="12" max="12" width="12.5" customWidth="1"/>
    <col min="13" max="13" width="7.625" customWidth="1"/>
    <col min="14" max="14" width="1.625" customWidth="1"/>
    <col min="15" max="15" width="11.125" customWidth="1"/>
    <col min="16" max="16" width="1.875" customWidth="1"/>
    <col min="17" max="17" width="11.625" customWidth="1"/>
  </cols>
  <sheetData>
    <row r="1" spans="1:17" ht="14.25" customHeight="1" x14ac:dyDescent="0.2"/>
    <row r="2" spans="1:17" ht="14.25" customHeight="1" x14ac:dyDescent="0.2"/>
    <row r="3" spans="1:17" ht="14.25" customHeight="1" x14ac:dyDescent="0.25">
      <c r="A3" s="24" t="s">
        <v>34</v>
      </c>
      <c r="B3" s="25"/>
      <c r="C3" s="25"/>
      <c r="D3" s="112" t="s">
        <v>35</v>
      </c>
      <c r="E3" s="113"/>
      <c r="F3" s="114" t="s">
        <v>36</v>
      </c>
      <c r="G3" s="113"/>
      <c r="I3" s="2"/>
      <c r="J3" s="2"/>
      <c r="K3" s="2"/>
      <c r="L3" s="2"/>
      <c r="M3" s="26"/>
      <c r="N3" s="115" t="s">
        <v>37</v>
      </c>
      <c r="O3" s="116"/>
      <c r="P3" s="2"/>
      <c r="Q3" s="33"/>
    </row>
    <row r="4" spans="1:17" ht="14.25" customHeight="1" x14ac:dyDescent="0.25">
      <c r="A4" s="24" t="s">
        <v>38</v>
      </c>
      <c r="B4" s="25"/>
      <c r="C4" s="27"/>
      <c r="D4" s="28"/>
      <c r="E4" s="29">
        <f>'Enter Data Here'!D8+'Enter Data Here'!D9</f>
        <v>0</v>
      </c>
      <c r="F4" s="28"/>
      <c r="G4" s="29">
        <f>'Enter Data Here'!D10</f>
        <v>0</v>
      </c>
      <c r="I4" s="2"/>
      <c r="J4" s="2"/>
      <c r="K4" s="2"/>
      <c r="L4" s="2"/>
      <c r="M4" s="30" t="s">
        <v>39</v>
      </c>
      <c r="N4" s="117" t="s">
        <v>40</v>
      </c>
      <c r="O4" s="118"/>
      <c r="P4" s="2"/>
      <c r="Q4" s="31" t="s">
        <v>41</v>
      </c>
    </row>
    <row r="5" spans="1:17" ht="14.25" customHeight="1" x14ac:dyDescent="0.25">
      <c r="A5" s="32" t="s">
        <v>42</v>
      </c>
      <c r="B5" s="2"/>
      <c r="C5" s="33"/>
      <c r="D5" s="28"/>
      <c r="E5" s="29">
        <f>'Enter Data Here'!D7</f>
        <v>0</v>
      </c>
      <c r="F5" s="34"/>
      <c r="G5" s="35"/>
      <c r="I5" s="2" t="s">
        <v>43</v>
      </c>
      <c r="J5" s="2"/>
      <c r="K5" s="2"/>
      <c r="L5" s="2"/>
      <c r="M5" s="36" t="s">
        <v>44</v>
      </c>
      <c r="N5" s="37" t="s">
        <v>45</v>
      </c>
      <c r="O5" s="38" t="s">
        <v>46</v>
      </c>
      <c r="P5" s="39" t="s">
        <v>47</v>
      </c>
      <c r="Q5" s="40" t="s">
        <v>48</v>
      </c>
    </row>
    <row r="6" spans="1:17" ht="14.25" customHeight="1" x14ac:dyDescent="0.25">
      <c r="A6" s="28"/>
      <c r="B6" s="41" t="s">
        <v>49</v>
      </c>
      <c r="C6" s="29"/>
      <c r="D6" s="42" t="s">
        <v>47</v>
      </c>
      <c r="E6" s="43">
        <f>E4+(E5/2)</f>
        <v>0</v>
      </c>
      <c r="F6" s="42" t="s">
        <v>47</v>
      </c>
      <c r="G6" s="43">
        <f>G4</f>
        <v>0</v>
      </c>
      <c r="I6" s="44">
        <v>1</v>
      </c>
      <c r="J6" s="2" t="s">
        <v>50</v>
      </c>
      <c r="K6" s="2"/>
      <c r="L6" s="2"/>
      <c r="M6" s="45">
        <f>('Enter Data Here'!D7/2)+'Enter Data Here'!D8</f>
        <v>0</v>
      </c>
      <c r="N6" s="37" t="s">
        <v>45</v>
      </c>
      <c r="O6" s="49">
        <f>(IF(E$6&gt;0,IF(E$6&lt;100,E$11,IF(E$6&lt;500,E$19,IF(E$6&lt;600,E$27,E$29))),0)+0.1)</f>
        <v>0.1</v>
      </c>
      <c r="P6" s="39" t="s">
        <v>51</v>
      </c>
      <c r="Q6" s="47">
        <f t="shared" ref="Q6:Q8" si="0">ROUND(M6*O6,3)</f>
        <v>0</v>
      </c>
    </row>
    <row r="7" spans="1:17" ht="14.25" customHeight="1" x14ac:dyDescent="0.25">
      <c r="A7" s="2"/>
      <c r="B7" s="2"/>
      <c r="C7" s="2"/>
      <c r="D7" s="2"/>
      <c r="E7" s="2"/>
      <c r="F7" s="2"/>
      <c r="G7" s="2"/>
      <c r="I7" s="44">
        <v>2</v>
      </c>
      <c r="J7" s="48" t="s">
        <v>52</v>
      </c>
      <c r="K7" s="2"/>
      <c r="L7" s="2"/>
      <c r="M7" s="45">
        <f>'Enter Data Here'!D9</f>
        <v>0</v>
      </c>
      <c r="N7" s="37" t="s">
        <v>45</v>
      </c>
      <c r="O7" s="49">
        <f>IF(E$6&gt;0,IF(E$6&lt;100,E$11,IF(E$6&lt;500,E$19,IF(E$6&lt;600,E$27,E$29))),0)</f>
        <v>0</v>
      </c>
      <c r="P7" s="39" t="s">
        <v>47</v>
      </c>
      <c r="Q7" s="47">
        <f t="shared" si="0"/>
        <v>0</v>
      </c>
    </row>
    <row r="8" spans="1:17" ht="14.25" customHeight="1" x14ac:dyDescent="0.25">
      <c r="A8" s="24" t="s">
        <v>53</v>
      </c>
      <c r="B8" s="25"/>
      <c r="C8" s="27"/>
      <c r="D8" s="25"/>
      <c r="E8" s="27"/>
      <c r="F8" s="25"/>
      <c r="G8" s="27"/>
      <c r="I8" s="44">
        <v>3</v>
      </c>
      <c r="J8" s="48" t="s">
        <v>36</v>
      </c>
      <c r="K8" s="2"/>
      <c r="L8" s="2"/>
      <c r="M8" s="45">
        <f>'Enter Data Here'!D10</f>
        <v>0</v>
      </c>
      <c r="N8" s="37" t="s">
        <v>45</v>
      </c>
      <c r="O8" s="49">
        <f>IF(G6&gt;0,IF(G6&lt;100,G11,IF(G6&lt;500,G19,IF(G6&lt;600,G27,G29))),0)</f>
        <v>0</v>
      </c>
      <c r="P8" s="39" t="s">
        <v>47</v>
      </c>
      <c r="Q8" s="47">
        <f t="shared" si="0"/>
        <v>0</v>
      </c>
    </row>
    <row r="9" spans="1:17" ht="14.25" customHeight="1" x14ac:dyDescent="0.25">
      <c r="A9" s="50" t="s">
        <v>54</v>
      </c>
      <c r="B9" s="51"/>
      <c r="C9" s="52"/>
      <c r="D9" s="119" t="s">
        <v>35</v>
      </c>
      <c r="E9" s="120"/>
      <c r="F9" s="121" t="s">
        <v>36</v>
      </c>
      <c r="G9" s="120"/>
      <c r="I9" s="44">
        <v>4</v>
      </c>
      <c r="J9" s="2" t="s">
        <v>55</v>
      </c>
      <c r="K9" s="2"/>
      <c r="L9" s="2"/>
      <c r="M9" s="53">
        <f>M6+M7+M8</f>
        <v>0</v>
      </c>
      <c r="N9" s="54"/>
      <c r="O9" s="55"/>
      <c r="P9" s="41"/>
      <c r="Q9" s="56">
        <f>ROUND(+Q6+Q7+Q8,3)</f>
        <v>0</v>
      </c>
    </row>
    <row r="10" spans="1:17" ht="14.25" customHeight="1" x14ac:dyDescent="0.25">
      <c r="A10" s="32" t="s">
        <v>56</v>
      </c>
      <c r="B10" s="2"/>
      <c r="C10" s="33"/>
      <c r="D10" s="2"/>
      <c r="E10" s="2"/>
      <c r="F10" s="32"/>
      <c r="G10" s="33"/>
      <c r="I10" s="44">
        <v>5</v>
      </c>
      <c r="J10" s="2" t="s">
        <v>57</v>
      </c>
      <c r="Q10" s="57">
        <f>I47</f>
        <v>0</v>
      </c>
    </row>
    <row r="11" spans="1:17" ht="14.25" customHeight="1" x14ac:dyDescent="0.25">
      <c r="A11" s="50"/>
      <c r="B11" s="51" t="s">
        <v>84</v>
      </c>
      <c r="C11" s="52"/>
      <c r="D11" s="51"/>
      <c r="E11" s="51">
        <v>1.399</v>
      </c>
      <c r="F11" s="50"/>
      <c r="G11" s="52">
        <v>1.5589999999999999</v>
      </c>
      <c r="I11" s="44">
        <v>6</v>
      </c>
      <c r="J11" s="2" t="s">
        <v>59</v>
      </c>
      <c r="Q11" s="57">
        <f>Q9+Q10</f>
        <v>0</v>
      </c>
    </row>
    <row r="12" spans="1:17" ht="14.25" customHeight="1" x14ac:dyDescent="0.25">
      <c r="A12" s="32" t="s">
        <v>60</v>
      </c>
      <c r="B12" s="2"/>
      <c r="C12" s="2"/>
      <c r="D12" s="32"/>
      <c r="E12" s="2"/>
      <c r="F12" s="32"/>
      <c r="G12" s="33"/>
    </row>
    <row r="13" spans="1:17" ht="14.25" customHeight="1" x14ac:dyDescent="0.25">
      <c r="A13" s="32"/>
      <c r="B13" s="2" t="s">
        <v>61</v>
      </c>
      <c r="C13" s="2"/>
      <c r="D13" s="28"/>
      <c r="E13" s="58">
        <v>500</v>
      </c>
      <c r="F13" s="28"/>
      <c r="G13" s="49">
        <v>500</v>
      </c>
      <c r="I13" s="83" t="s">
        <v>62</v>
      </c>
      <c r="J13" s="83"/>
      <c r="K13" s="83"/>
      <c r="L13" s="83"/>
      <c r="M13" s="83"/>
      <c r="N13" s="89" t="s">
        <v>63</v>
      </c>
      <c r="O13" s="94">
        <v>4914.71</v>
      </c>
    </row>
    <row r="14" spans="1:17" ht="14.25" customHeight="1" x14ac:dyDescent="0.25">
      <c r="A14" s="32"/>
      <c r="B14" s="2" t="s">
        <v>49</v>
      </c>
      <c r="C14" s="2"/>
      <c r="D14" s="59" t="s">
        <v>64</v>
      </c>
      <c r="E14" s="29">
        <f>IF(E6&gt;99.999,IF(E6&lt;500,E6,0),0)</f>
        <v>0</v>
      </c>
      <c r="F14" s="59" t="s">
        <v>64</v>
      </c>
      <c r="G14" s="29">
        <f>IF(G6&gt;99.999,IF(G6&lt;500,G6,0),0)</f>
        <v>0</v>
      </c>
      <c r="I14" s="83" t="s">
        <v>65</v>
      </c>
      <c r="J14" s="83"/>
      <c r="K14" s="83"/>
      <c r="L14" s="83"/>
      <c r="M14" s="89" t="s">
        <v>66</v>
      </c>
      <c r="N14" s="89" t="s">
        <v>63</v>
      </c>
      <c r="O14" s="91">
        <f>IF('Enter Data Here'!D12="Yes",245.7355,0)</f>
        <v>0</v>
      </c>
    </row>
    <row r="15" spans="1:17" ht="14.25" customHeight="1" x14ac:dyDescent="0.25">
      <c r="A15" s="32"/>
      <c r="B15" s="2" t="s">
        <v>67</v>
      </c>
      <c r="C15" s="2"/>
      <c r="D15" s="59" t="s">
        <v>47</v>
      </c>
      <c r="E15" s="60">
        <f>IF(E14&gt;0,ROUND(+E13-E14,3),0)</f>
        <v>0</v>
      </c>
      <c r="F15" s="59" t="s">
        <v>47</v>
      </c>
      <c r="G15" s="56">
        <f>IF(G14&gt;0,ROUND(+G13-G14,3),0)</f>
        <v>0</v>
      </c>
      <c r="I15" s="83" t="s">
        <v>68</v>
      </c>
      <c r="J15" s="83"/>
      <c r="K15" s="83"/>
      <c r="L15" s="83"/>
      <c r="M15" s="89" t="s">
        <v>47</v>
      </c>
      <c r="N15" s="89" t="s">
        <v>63</v>
      </c>
      <c r="O15" s="91">
        <f>O13+O14</f>
        <v>4914.71</v>
      </c>
    </row>
    <row r="16" spans="1:17" ht="14.25" customHeight="1" x14ac:dyDescent="0.25">
      <c r="A16" s="32"/>
      <c r="B16" s="2" t="s">
        <v>69</v>
      </c>
      <c r="C16" s="2"/>
      <c r="D16" s="59" t="s">
        <v>45</v>
      </c>
      <c r="E16" s="41">
        <v>2.9999999999999997E-4</v>
      </c>
      <c r="F16" s="59" t="s">
        <v>45</v>
      </c>
      <c r="G16" s="29">
        <v>4.0000000000000002E-4</v>
      </c>
      <c r="I16" s="83" t="s">
        <v>70</v>
      </c>
      <c r="J16" s="83"/>
      <c r="K16" s="83"/>
      <c r="L16" s="83"/>
      <c r="M16" s="89" t="s">
        <v>45</v>
      </c>
      <c r="N16" s="83"/>
      <c r="O16" s="92">
        <f>Q11</f>
        <v>0</v>
      </c>
    </row>
    <row r="17" spans="1:17" ht="14.25" customHeight="1" x14ac:dyDescent="0.25">
      <c r="A17" s="32"/>
      <c r="B17" s="2" t="s">
        <v>71</v>
      </c>
      <c r="C17" s="2"/>
      <c r="D17" s="59" t="s">
        <v>47</v>
      </c>
      <c r="E17" s="41">
        <f>IF(E14&gt;0,ROUND(E15*E16,3),0)</f>
        <v>0</v>
      </c>
      <c r="F17" s="59" t="s">
        <v>47</v>
      </c>
      <c r="G17" s="29">
        <f>IF(G14&gt;0,ROUND(G15*G16,3),0)</f>
        <v>0</v>
      </c>
      <c r="I17" s="83" t="s">
        <v>89</v>
      </c>
      <c r="J17" s="83"/>
      <c r="K17" s="83"/>
      <c r="L17" s="89"/>
      <c r="M17" s="89" t="s">
        <v>47</v>
      </c>
      <c r="N17" s="89" t="s">
        <v>63</v>
      </c>
      <c r="O17" s="93">
        <f>ROUND((O15*O16),0)</f>
        <v>0</v>
      </c>
    </row>
    <row r="18" spans="1:17" ht="14.25" customHeight="1" x14ac:dyDescent="0.25">
      <c r="A18" s="32"/>
      <c r="B18" s="2" t="s">
        <v>72</v>
      </c>
      <c r="C18" s="2"/>
      <c r="D18" s="59" t="s">
        <v>66</v>
      </c>
      <c r="E18" s="41">
        <v>1.278</v>
      </c>
      <c r="F18" s="59" t="s">
        <v>66</v>
      </c>
      <c r="G18" s="29">
        <v>1.3979999999999999</v>
      </c>
    </row>
    <row r="19" spans="1:17" ht="14.25" customHeight="1" x14ac:dyDescent="0.25">
      <c r="A19" s="50"/>
      <c r="B19" s="51" t="s">
        <v>85</v>
      </c>
      <c r="C19" s="51"/>
      <c r="D19" s="61" t="s">
        <v>47</v>
      </c>
      <c r="E19" s="51">
        <f>IF(E14&gt;0,ROUND(+E17+E18,3),0)</f>
        <v>0</v>
      </c>
      <c r="F19" s="61" t="s">
        <v>47</v>
      </c>
      <c r="G19" s="52">
        <f>IF(G14&gt;0,ROUND(+G17+G18,3),0)</f>
        <v>0</v>
      </c>
      <c r="I19" s="2"/>
      <c r="J19" s="2"/>
      <c r="K19" s="2"/>
      <c r="L19" s="2"/>
      <c r="O19" s="62" t="s">
        <v>35</v>
      </c>
      <c r="P19" s="62"/>
      <c r="Q19" s="63" t="s">
        <v>36</v>
      </c>
    </row>
    <row r="20" spans="1:17" ht="14.25" customHeight="1" x14ac:dyDescent="0.25">
      <c r="A20" s="32" t="s">
        <v>74</v>
      </c>
      <c r="B20" s="2"/>
      <c r="C20" s="2"/>
      <c r="D20" s="32"/>
      <c r="E20" s="2"/>
      <c r="F20" s="32"/>
      <c r="G20" s="33"/>
      <c r="I20" s="2" t="s">
        <v>75</v>
      </c>
      <c r="J20" s="2"/>
      <c r="K20" s="2"/>
      <c r="O20" s="2">
        <f>E6</f>
        <v>0</v>
      </c>
      <c r="Q20" s="2">
        <f>G6</f>
        <v>0</v>
      </c>
    </row>
    <row r="21" spans="1:17" ht="14.25" customHeight="1" x14ac:dyDescent="0.25">
      <c r="A21" s="32"/>
      <c r="B21" s="2" t="s">
        <v>61</v>
      </c>
      <c r="C21" s="2"/>
      <c r="D21" s="28"/>
      <c r="E21" s="58">
        <v>600</v>
      </c>
      <c r="F21" s="28"/>
      <c r="G21" s="49">
        <v>600</v>
      </c>
      <c r="I21" s="2" t="s">
        <v>76</v>
      </c>
      <c r="N21" s="2" t="s">
        <v>45</v>
      </c>
      <c r="O21" s="64">
        <v>2049.12</v>
      </c>
      <c r="P21" s="65" t="s">
        <v>45</v>
      </c>
      <c r="Q21" s="64">
        <v>2388.21</v>
      </c>
    </row>
    <row r="22" spans="1:17" ht="14.25" customHeight="1" x14ac:dyDescent="0.25">
      <c r="A22" s="32"/>
      <c r="B22" s="2" t="s">
        <v>49</v>
      </c>
      <c r="C22" s="2"/>
      <c r="D22" s="59" t="s">
        <v>64</v>
      </c>
      <c r="E22" s="41">
        <f>IF(E6&gt;499.999,IF(E6&lt;600,E6,0),0)</f>
        <v>0</v>
      </c>
      <c r="F22" s="59" t="s">
        <v>64</v>
      </c>
      <c r="G22" s="29">
        <f>IF(G6&gt;499.999,IF(G6&lt;600,G6,0),0)</f>
        <v>0</v>
      </c>
      <c r="I22" s="2" t="s">
        <v>77</v>
      </c>
      <c r="O22" s="65">
        <f>O20*O21</f>
        <v>0</v>
      </c>
      <c r="P22" s="65"/>
      <c r="Q22" s="65">
        <f>Q20*Q21</f>
        <v>0</v>
      </c>
    </row>
    <row r="23" spans="1:17" ht="14.25" customHeight="1" x14ac:dyDescent="0.25">
      <c r="A23" s="32"/>
      <c r="B23" s="2" t="s">
        <v>67</v>
      </c>
      <c r="C23" s="2"/>
      <c r="D23" s="59" t="s">
        <v>47</v>
      </c>
      <c r="E23" s="60">
        <f>IF(E22&gt;0,ROUND(+E21-E22,3),0)</f>
        <v>0</v>
      </c>
      <c r="F23" s="59" t="s">
        <v>47</v>
      </c>
      <c r="G23" s="56">
        <f>IF(G22&gt;0,ROUND(+G21-G22,3),0)</f>
        <v>0</v>
      </c>
      <c r="I23" s="88"/>
      <c r="J23" s="85"/>
      <c r="K23" s="85"/>
      <c r="L23" s="85"/>
      <c r="M23" s="85"/>
      <c r="N23" s="85"/>
      <c r="O23" s="86"/>
      <c r="P23" s="85"/>
      <c r="Q23" s="86"/>
    </row>
    <row r="24" spans="1:17" ht="14.25" customHeight="1" x14ac:dyDescent="0.25">
      <c r="A24" s="32"/>
      <c r="B24" s="2" t="s">
        <v>69</v>
      </c>
      <c r="C24" s="2"/>
      <c r="D24" s="59" t="s">
        <v>45</v>
      </c>
      <c r="E24" s="41">
        <v>1.1999999999999999E-3</v>
      </c>
      <c r="F24" s="59" t="s">
        <v>45</v>
      </c>
      <c r="G24" s="29">
        <v>1.2999999999999999E-3</v>
      </c>
      <c r="I24" s="88"/>
      <c r="J24" s="88"/>
      <c r="K24" s="88"/>
      <c r="L24" s="88"/>
      <c r="M24" s="85"/>
      <c r="N24" s="85"/>
      <c r="O24" s="87"/>
      <c r="P24" s="85"/>
      <c r="Q24" s="87"/>
    </row>
    <row r="25" spans="1:17" ht="14.25" customHeight="1" x14ac:dyDescent="0.25">
      <c r="A25" s="32"/>
      <c r="B25" s="2" t="s">
        <v>71</v>
      </c>
      <c r="C25" s="2"/>
      <c r="D25" s="59" t="s">
        <v>47</v>
      </c>
      <c r="E25" s="41">
        <f>IF(E22&gt;0,ROUND(E23*E24,3),0)</f>
        <v>0</v>
      </c>
      <c r="F25" s="59" t="s">
        <v>47</v>
      </c>
      <c r="G25" s="29">
        <f>IF(G22&gt;0,ROUND(G23*G24,3),0)</f>
        <v>0</v>
      </c>
      <c r="I25" s="2" t="s">
        <v>78</v>
      </c>
      <c r="J25" s="2"/>
      <c r="K25" s="2"/>
      <c r="L25" s="65">
        <f>O22+Q22</f>
        <v>0</v>
      </c>
    </row>
    <row r="26" spans="1:17" ht="14.25" customHeight="1" x14ac:dyDescent="0.25">
      <c r="A26" s="32"/>
      <c r="B26" s="2" t="s">
        <v>72</v>
      </c>
      <c r="C26" s="2"/>
      <c r="D26" s="59" t="s">
        <v>66</v>
      </c>
      <c r="E26" s="41">
        <v>1.1579999999999999</v>
      </c>
      <c r="F26" s="59" t="s">
        <v>66</v>
      </c>
      <c r="G26" s="29">
        <v>1.268</v>
      </c>
      <c r="I26" s="2" t="s">
        <v>79</v>
      </c>
      <c r="K26" s="62" t="s">
        <v>47</v>
      </c>
      <c r="L26" s="65">
        <f>O17+L25</f>
        <v>0</v>
      </c>
    </row>
    <row r="27" spans="1:17" ht="14.25" customHeight="1" x14ac:dyDescent="0.25">
      <c r="A27" s="50"/>
      <c r="B27" s="51" t="s">
        <v>85</v>
      </c>
      <c r="C27" s="51"/>
      <c r="D27" s="61" t="s">
        <v>47</v>
      </c>
      <c r="E27" s="51">
        <f>IF(E22&gt;0,ROUND(+E25+E26,3),0)</f>
        <v>0</v>
      </c>
      <c r="F27" s="61" t="s">
        <v>47</v>
      </c>
      <c r="G27" s="52">
        <f>IF(G22&gt;0,ROUND(+G25+G26,3),0)</f>
        <v>0</v>
      </c>
    </row>
    <row r="28" spans="1:17" ht="14.25" customHeight="1" x14ac:dyDescent="0.25">
      <c r="A28" s="32" t="s">
        <v>80</v>
      </c>
      <c r="B28" s="2"/>
      <c r="C28" s="2"/>
      <c r="D28" s="32"/>
      <c r="E28" s="2"/>
      <c r="F28" s="32"/>
      <c r="G28" s="33"/>
      <c r="I28" s="2" t="s">
        <v>81</v>
      </c>
    </row>
    <row r="29" spans="1:17" ht="14.25" customHeight="1" x14ac:dyDescent="0.25">
      <c r="A29" s="50"/>
      <c r="B29" s="51" t="s">
        <v>82</v>
      </c>
      <c r="C29" s="51"/>
      <c r="D29" s="50"/>
      <c r="E29" s="51">
        <v>1.1579999999999999</v>
      </c>
      <c r="F29" s="50"/>
      <c r="G29" s="52">
        <v>1.268</v>
      </c>
      <c r="I29" s="83" t="s">
        <v>94</v>
      </c>
    </row>
    <row r="30" spans="1:17" ht="14.25" customHeight="1" x14ac:dyDescent="0.2"/>
    <row r="31" spans="1:17" ht="14.25" customHeight="1" x14ac:dyDescent="0.2"/>
    <row r="32" spans="1:17" ht="14.25" customHeight="1" x14ac:dyDescent="0.25">
      <c r="A32" s="2"/>
      <c r="B32" s="2" t="s">
        <v>83</v>
      </c>
      <c r="C32" s="2"/>
      <c r="D32" s="2"/>
      <c r="E32" s="2"/>
      <c r="F32" s="41"/>
      <c r="G32" s="2"/>
      <c r="H32" s="41"/>
    </row>
    <row r="33" spans="1:10" ht="14.25" customHeight="1" x14ac:dyDescent="0.25">
      <c r="A33" s="44">
        <v>1</v>
      </c>
      <c r="B33" s="2" t="s">
        <v>15</v>
      </c>
      <c r="C33" s="2"/>
      <c r="D33" s="2"/>
      <c r="E33" s="66">
        <f>'Enter Data Here'!D15</f>
        <v>0</v>
      </c>
      <c r="F33" s="67" t="s">
        <v>45</v>
      </c>
      <c r="G33" s="68">
        <v>4.7709999999999999</v>
      </c>
      <c r="H33" s="69" t="s">
        <v>47</v>
      </c>
      <c r="I33" s="47">
        <f t="shared" ref="I33:I43" si="1">ROUND(E33*G33,3)</f>
        <v>0</v>
      </c>
      <c r="J33" s="32"/>
    </row>
    <row r="34" spans="1:10" ht="14.25" customHeight="1" x14ac:dyDescent="0.25">
      <c r="A34" s="44">
        <v>3</v>
      </c>
      <c r="B34" s="2" t="s">
        <v>16</v>
      </c>
      <c r="C34" s="2"/>
      <c r="D34" s="2"/>
      <c r="E34" s="74">
        <f>'Enter Data Here'!D16</f>
        <v>0</v>
      </c>
      <c r="F34" s="37" t="s">
        <v>45</v>
      </c>
      <c r="G34" s="49">
        <v>0.115</v>
      </c>
      <c r="H34" s="41" t="s">
        <v>47</v>
      </c>
      <c r="I34" s="56">
        <f t="shared" si="1"/>
        <v>0</v>
      </c>
    </row>
    <row r="35" spans="1:10" ht="14.25" customHeight="1" x14ac:dyDescent="0.25">
      <c r="A35" s="44">
        <v>4</v>
      </c>
      <c r="B35" s="2" t="s">
        <v>17</v>
      </c>
      <c r="C35" s="2"/>
      <c r="D35" s="2"/>
      <c r="E35" s="74">
        <f>'Enter Data Here'!D17</f>
        <v>0</v>
      </c>
      <c r="F35" s="37" t="s">
        <v>45</v>
      </c>
      <c r="G35" s="49">
        <v>6.024</v>
      </c>
      <c r="H35" s="41" t="s">
        <v>47</v>
      </c>
      <c r="I35" s="56">
        <f t="shared" si="1"/>
        <v>0</v>
      </c>
    </row>
    <row r="36" spans="1:10" ht="14.25" customHeight="1" x14ac:dyDescent="0.25">
      <c r="A36" s="44">
        <v>5</v>
      </c>
      <c r="B36" s="83" t="s">
        <v>18</v>
      </c>
      <c r="C36" s="2"/>
      <c r="D36" s="2"/>
      <c r="E36" s="74">
        <f>'Enter Data Here'!D18</f>
        <v>0</v>
      </c>
      <c r="F36" s="37" t="s">
        <v>45</v>
      </c>
      <c r="G36" s="49">
        <v>5.9880000000000004</v>
      </c>
      <c r="H36" s="41" t="s">
        <v>47</v>
      </c>
      <c r="I36" s="56">
        <f t="shared" si="1"/>
        <v>0</v>
      </c>
    </row>
    <row r="37" spans="1:10" ht="14.25" customHeight="1" x14ac:dyDescent="0.25">
      <c r="A37" s="44">
        <v>6</v>
      </c>
      <c r="B37" s="2" t="s">
        <v>19</v>
      </c>
      <c r="C37" s="2"/>
      <c r="D37" s="2"/>
      <c r="E37" s="74">
        <f>'Enter Data Here'!D19</f>
        <v>0</v>
      </c>
      <c r="F37" s="37" t="s">
        <v>45</v>
      </c>
      <c r="G37" s="49">
        <v>7.9470000000000001</v>
      </c>
      <c r="H37" s="41" t="s">
        <v>47</v>
      </c>
      <c r="I37" s="56">
        <f t="shared" si="1"/>
        <v>0</v>
      </c>
    </row>
    <row r="38" spans="1:10" ht="14.25" customHeight="1" x14ac:dyDescent="0.25">
      <c r="A38" s="44">
        <v>7</v>
      </c>
      <c r="B38" s="2" t="s">
        <v>20</v>
      </c>
      <c r="C38" s="2"/>
      <c r="D38" s="2"/>
      <c r="E38" s="74">
        <f>'Enter Data Here'!D20</f>
        <v>0</v>
      </c>
      <c r="F38" s="37" t="s">
        <v>45</v>
      </c>
      <c r="G38" s="49">
        <v>3.1579999999999999</v>
      </c>
      <c r="H38" s="41" t="s">
        <v>47</v>
      </c>
      <c r="I38" s="56">
        <f t="shared" si="1"/>
        <v>0</v>
      </c>
    </row>
    <row r="39" spans="1:10" ht="14.25" customHeight="1" x14ac:dyDescent="0.25">
      <c r="A39" s="44">
        <v>8</v>
      </c>
      <c r="B39" s="2" t="s">
        <v>21</v>
      </c>
      <c r="C39" s="2"/>
      <c r="D39" s="2"/>
      <c r="E39" s="74">
        <f>'Enter Data Here'!D21</f>
        <v>0</v>
      </c>
      <c r="F39" s="37" t="s">
        <v>45</v>
      </c>
      <c r="G39" s="49">
        <v>6.7729999999999997</v>
      </c>
      <c r="H39" s="41" t="s">
        <v>47</v>
      </c>
      <c r="I39" s="56">
        <f t="shared" si="1"/>
        <v>0</v>
      </c>
    </row>
    <row r="40" spans="1:10" ht="14.25" customHeight="1" x14ac:dyDescent="0.25">
      <c r="A40" s="44">
        <v>9</v>
      </c>
      <c r="B40" s="2" t="s">
        <v>22</v>
      </c>
      <c r="C40" s="2"/>
      <c r="D40" s="2"/>
      <c r="E40" s="74">
        <f>'Enter Data Here'!D22</f>
        <v>0</v>
      </c>
      <c r="F40" s="37" t="s">
        <v>45</v>
      </c>
      <c r="G40" s="49">
        <v>0.29199999999999998</v>
      </c>
      <c r="H40" s="41" t="s">
        <v>47</v>
      </c>
      <c r="I40" s="56">
        <f t="shared" si="1"/>
        <v>0</v>
      </c>
    </row>
    <row r="41" spans="1:10" ht="14.25" customHeight="1" x14ac:dyDescent="0.25">
      <c r="A41" s="44">
        <v>10</v>
      </c>
      <c r="B41" s="2" t="s">
        <v>23</v>
      </c>
      <c r="C41" s="2"/>
      <c r="D41" s="2"/>
      <c r="E41" s="74">
        <f>'Enter Data Here'!D23</f>
        <v>0</v>
      </c>
      <c r="F41" s="37" t="s">
        <v>45</v>
      </c>
      <c r="G41" s="49">
        <v>4.8220000000000001</v>
      </c>
      <c r="H41" s="41" t="s">
        <v>47</v>
      </c>
      <c r="I41" s="56">
        <f t="shared" si="1"/>
        <v>0</v>
      </c>
    </row>
    <row r="42" spans="1:10" ht="14.25" customHeight="1" x14ac:dyDescent="0.25">
      <c r="A42" s="44">
        <v>11</v>
      </c>
      <c r="B42" s="2" t="s">
        <v>24</v>
      </c>
      <c r="C42" s="2"/>
      <c r="D42" s="2"/>
      <c r="E42" s="74">
        <f>'Enter Data Here'!D24</f>
        <v>0</v>
      </c>
      <c r="F42" s="37" t="s">
        <v>45</v>
      </c>
      <c r="G42" s="49">
        <v>4.4210000000000003</v>
      </c>
      <c r="H42" s="41" t="s">
        <v>47</v>
      </c>
      <c r="I42" s="56">
        <f t="shared" si="1"/>
        <v>0</v>
      </c>
    </row>
    <row r="43" spans="1:10" ht="14.25" customHeight="1" x14ac:dyDescent="0.25">
      <c r="A43" s="44">
        <v>12</v>
      </c>
      <c r="B43" s="2" t="s">
        <v>25</v>
      </c>
      <c r="C43" s="2"/>
      <c r="D43" s="2"/>
      <c r="E43" s="74">
        <f>'Enter Data Here'!D25</f>
        <v>0</v>
      </c>
      <c r="F43" s="37" t="s">
        <v>45</v>
      </c>
      <c r="G43" s="49">
        <v>4.806</v>
      </c>
      <c r="H43" s="41" t="s">
        <v>47</v>
      </c>
      <c r="I43" s="56">
        <f t="shared" si="1"/>
        <v>0</v>
      </c>
    </row>
    <row r="44" spans="1:10" ht="14.25" customHeight="1" x14ac:dyDescent="0.25">
      <c r="A44" s="44">
        <v>13</v>
      </c>
      <c r="B44" s="83" t="s">
        <v>87</v>
      </c>
      <c r="C44" s="2"/>
      <c r="D44" s="2"/>
      <c r="E44" s="74">
        <f>'Enter Data Here'!D26</f>
        <v>0</v>
      </c>
      <c r="F44" s="37" t="s">
        <v>45</v>
      </c>
      <c r="G44" s="81">
        <v>7.0000000000000001E-3</v>
      </c>
      <c r="H44" s="41" t="s">
        <v>47</v>
      </c>
      <c r="I44" s="82">
        <f>ROUND(E44*G44,3)</f>
        <v>0</v>
      </c>
    </row>
    <row r="45" spans="1:10" s="95" customFormat="1" ht="14.25" customHeight="1" x14ac:dyDescent="0.25">
      <c r="A45" s="44">
        <v>14</v>
      </c>
      <c r="B45" s="83" t="s">
        <v>90</v>
      </c>
      <c r="C45" s="96"/>
      <c r="D45" s="96"/>
      <c r="E45" s="74">
        <f>'Enter Data Here'!D27</f>
        <v>0</v>
      </c>
      <c r="F45" s="97" t="s">
        <v>45</v>
      </c>
      <c r="G45" s="81">
        <v>3.5950000000000002</v>
      </c>
      <c r="H45" s="41" t="s">
        <v>47</v>
      </c>
      <c r="I45" s="82">
        <f>ROUND(E45*G45,3)</f>
        <v>0</v>
      </c>
    </row>
    <row r="46" spans="1:10" s="98" customFormat="1" ht="14.25" customHeight="1" x14ac:dyDescent="0.25">
      <c r="A46" s="44">
        <v>15</v>
      </c>
      <c r="B46" s="83" t="s">
        <v>91</v>
      </c>
      <c r="C46" s="99"/>
      <c r="D46" s="99"/>
      <c r="E46" s="74">
        <f>'Enter Data Here'!D28</f>
        <v>0</v>
      </c>
      <c r="F46" s="97" t="s">
        <v>45</v>
      </c>
      <c r="G46" s="81">
        <v>2.1999999999999999E-2</v>
      </c>
      <c r="H46" s="41" t="s">
        <v>47</v>
      </c>
      <c r="I46" s="82">
        <f>ROUND(E46*G46,3)</f>
        <v>0</v>
      </c>
    </row>
    <row r="47" spans="1:10" ht="14.25" customHeight="1" x14ac:dyDescent="0.25">
      <c r="A47" s="44">
        <v>16</v>
      </c>
      <c r="B47" s="2" t="s">
        <v>57</v>
      </c>
      <c r="C47" s="2"/>
      <c r="D47" s="2"/>
      <c r="E47" s="45">
        <f>SUM(E33:E46)</f>
        <v>0</v>
      </c>
      <c r="F47" s="70"/>
      <c r="G47" s="71"/>
      <c r="H47" s="72"/>
      <c r="I47" s="56">
        <f>ROUND(SUM(I33:I46),3)</f>
        <v>0</v>
      </c>
    </row>
    <row r="48" spans="1:10" ht="14.25" customHeight="1" x14ac:dyDescent="0.25">
      <c r="I48" s="73"/>
    </row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</sheetData>
  <mergeCells count="6">
    <mergeCell ref="D3:E3"/>
    <mergeCell ref="F3:G3"/>
    <mergeCell ref="N3:O3"/>
    <mergeCell ref="N4:O4"/>
    <mergeCell ref="D9:E9"/>
    <mergeCell ref="F9:G9"/>
  </mergeCells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3"/>
  <sheetViews>
    <sheetView topLeftCell="A4" workbookViewId="0">
      <selection activeCell="Q22" sqref="Q22"/>
    </sheetView>
  </sheetViews>
  <sheetFormatPr defaultColWidth="12.625" defaultRowHeight="15" customHeight="1" x14ac:dyDescent="0.2"/>
  <cols>
    <col min="1" max="1" width="6" customWidth="1"/>
    <col min="2" max="2" width="27.875" customWidth="1"/>
    <col min="3" max="3" width="7.125" customWidth="1"/>
    <col min="4" max="4" width="2.5" customWidth="1"/>
    <col min="5" max="5" width="8.875" customWidth="1"/>
    <col min="6" max="6" width="2.375" customWidth="1"/>
    <col min="7" max="8" width="7.625" customWidth="1"/>
    <col min="9" max="9" width="17.625" customWidth="1"/>
    <col min="10" max="10" width="5.625" customWidth="1"/>
    <col min="11" max="11" width="3.375" customWidth="1"/>
    <col min="12" max="12" width="12.5" customWidth="1"/>
    <col min="13" max="13" width="7.625" customWidth="1"/>
    <col min="14" max="14" width="1.625" customWidth="1"/>
    <col min="15" max="15" width="11.125" customWidth="1"/>
    <col min="16" max="16" width="1.875" customWidth="1"/>
    <col min="17" max="17" width="11.625" customWidth="1"/>
  </cols>
  <sheetData>
    <row r="1" spans="1:17" ht="14.25" customHeight="1" x14ac:dyDescent="0.2"/>
    <row r="2" spans="1:17" ht="14.25" customHeight="1" x14ac:dyDescent="0.2"/>
    <row r="3" spans="1:17" ht="14.25" customHeight="1" x14ac:dyDescent="0.25">
      <c r="A3" s="24" t="s">
        <v>34</v>
      </c>
      <c r="B3" s="25"/>
      <c r="C3" s="25"/>
      <c r="D3" s="112" t="s">
        <v>35</v>
      </c>
      <c r="E3" s="113"/>
      <c r="F3" s="114" t="s">
        <v>36</v>
      </c>
      <c r="G3" s="113"/>
      <c r="I3" s="2"/>
      <c r="J3" s="2"/>
      <c r="K3" s="2"/>
      <c r="L3" s="2"/>
      <c r="M3" s="26"/>
      <c r="N3" s="115" t="s">
        <v>37</v>
      </c>
      <c r="O3" s="116"/>
      <c r="P3" s="2"/>
      <c r="Q3" s="33"/>
    </row>
    <row r="4" spans="1:17" ht="14.25" customHeight="1" x14ac:dyDescent="0.25">
      <c r="A4" s="24" t="s">
        <v>38</v>
      </c>
      <c r="B4" s="25"/>
      <c r="C4" s="27"/>
      <c r="D4" s="28"/>
      <c r="E4" s="29">
        <f>'Enter Data Here'!E8+'Enter Data Here'!E9</f>
        <v>0</v>
      </c>
      <c r="F4" s="28"/>
      <c r="G4" s="29">
        <f>'Enter Data Here'!E10</f>
        <v>0</v>
      </c>
      <c r="I4" s="2"/>
      <c r="J4" s="2"/>
      <c r="K4" s="2"/>
      <c r="L4" s="2"/>
      <c r="M4" s="30" t="s">
        <v>39</v>
      </c>
      <c r="N4" s="117" t="s">
        <v>40</v>
      </c>
      <c r="O4" s="118"/>
      <c r="P4" s="2"/>
      <c r="Q4" s="31" t="s">
        <v>41</v>
      </c>
    </row>
    <row r="5" spans="1:17" ht="14.25" customHeight="1" x14ac:dyDescent="0.25">
      <c r="A5" s="32" t="s">
        <v>42</v>
      </c>
      <c r="B5" s="2"/>
      <c r="C5" s="33"/>
      <c r="D5" s="28"/>
      <c r="E5" s="29">
        <f>'Enter Data Here'!E7</f>
        <v>0</v>
      </c>
      <c r="F5" s="34"/>
      <c r="G5" s="35"/>
      <c r="I5" s="2" t="s">
        <v>43</v>
      </c>
      <c r="J5" s="2"/>
      <c r="K5" s="2"/>
      <c r="L5" s="2"/>
      <c r="M5" s="36" t="s">
        <v>44</v>
      </c>
      <c r="N5" s="37" t="s">
        <v>45</v>
      </c>
      <c r="O5" s="38" t="s">
        <v>46</v>
      </c>
      <c r="P5" s="39" t="s">
        <v>47</v>
      </c>
      <c r="Q5" s="40" t="s">
        <v>48</v>
      </c>
    </row>
    <row r="6" spans="1:17" ht="14.25" customHeight="1" x14ac:dyDescent="0.25">
      <c r="A6" s="28"/>
      <c r="B6" s="41" t="s">
        <v>49</v>
      </c>
      <c r="C6" s="29"/>
      <c r="D6" s="42" t="s">
        <v>47</v>
      </c>
      <c r="E6" s="43">
        <f>E4+(E5/2)</f>
        <v>0</v>
      </c>
      <c r="F6" s="42" t="s">
        <v>47</v>
      </c>
      <c r="G6" s="43">
        <f>G4</f>
        <v>0</v>
      </c>
      <c r="I6" s="44">
        <v>1</v>
      </c>
      <c r="J6" s="2" t="s">
        <v>50</v>
      </c>
      <c r="K6" s="2"/>
      <c r="L6" s="2"/>
      <c r="M6" s="45">
        <f>('Enter Data Here'!E7/2)+'Enter Data Here'!E8</f>
        <v>0</v>
      </c>
      <c r="N6" s="37" t="s">
        <v>45</v>
      </c>
      <c r="O6" s="49">
        <f>(IF(E$6&gt;0,IF(E$6&lt;100,E$11,IF(E$6&lt;500,E$19,IF(E$6&lt;600,E$27,E$29))),0)+0.1)</f>
        <v>0.1</v>
      </c>
      <c r="P6" s="39" t="s">
        <v>51</v>
      </c>
      <c r="Q6" s="47">
        <f t="shared" ref="Q6:Q8" si="0">ROUND(M6*O6,3)</f>
        <v>0</v>
      </c>
    </row>
    <row r="7" spans="1:17" ht="14.25" customHeight="1" x14ac:dyDescent="0.25">
      <c r="A7" s="2"/>
      <c r="B7" s="2"/>
      <c r="C7" s="2"/>
      <c r="D7" s="2"/>
      <c r="E7" s="2"/>
      <c r="F7" s="2"/>
      <c r="G7" s="2"/>
      <c r="I7" s="44">
        <v>2</v>
      </c>
      <c r="J7" s="48" t="s">
        <v>52</v>
      </c>
      <c r="K7" s="2"/>
      <c r="L7" s="2"/>
      <c r="M7" s="45">
        <f>'Enter Data Here'!E9</f>
        <v>0</v>
      </c>
      <c r="N7" s="37" t="s">
        <v>45</v>
      </c>
      <c r="O7" s="49">
        <f>IF(E$6&gt;0,IF(E$6&lt;100,E$11,IF(E$6&lt;500,E$19,IF(E$6&lt;600,E$27,E$29))),0)</f>
        <v>0</v>
      </c>
      <c r="P7" s="39" t="s">
        <v>47</v>
      </c>
      <c r="Q7" s="47">
        <f t="shared" si="0"/>
        <v>0</v>
      </c>
    </row>
    <row r="8" spans="1:17" ht="14.25" customHeight="1" x14ac:dyDescent="0.25">
      <c r="A8" s="24" t="s">
        <v>53</v>
      </c>
      <c r="B8" s="25"/>
      <c r="C8" s="27"/>
      <c r="D8" s="25"/>
      <c r="E8" s="27"/>
      <c r="F8" s="25"/>
      <c r="G8" s="27"/>
      <c r="I8" s="44">
        <v>3</v>
      </c>
      <c r="J8" s="48" t="s">
        <v>36</v>
      </c>
      <c r="K8" s="2"/>
      <c r="L8" s="2"/>
      <c r="M8" s="45">
        <f>'Enter Data Here'!E10</f>
        <v>0</v>
      </c>
      <c r="N8" s="37" t="s">
        <v>45</v>
      </c>
      <c r="O8" s="49">
        <f>IF(G6&gt;0,IF(G6&lt;100,G11,IF(G6&lt;500,G19,IF(G6&lt;600,G27,G29))),0)</f>
        <v>0</v>
      </c>
      <c r="P8" s="39" t="s">
        <v>47</v>
      </c>
      <c r="Q8" s="47">
        <f t="shared" si="0"/>
        <v>0</v>
      </c>
    </row>
    <row r="9" spans="1:17" ht="14.25" customHeight="1" x14ac:dyDescent="0.25">
      <c r="A9" s="50" t="s">
        <v>54</v>
      </c>
      <c r="B9" s="51"/>
      <c r="C9" s="52"/>
      <c r="D9" s="119" t="s">
        <v>35</v>
      </c>
      <c r="E9" s="120"/>
      <c r="F9" s="121" t="s">
        <v>36</v>
      </c>
      <c r="G9" s="120"/>
      <c r="I9" s="44">
        <v>4</v>
      </c>
      <c r="J9" s="2" t="s">
        <v>55</v>
      </c>
      <c r="K9" s="2"/>
      <c r="L9" s="2"/>
      <c r="M9" s="53">
        <f>M6+M7+M8</f>
        <v>0</v>
      </c>
      <c r="N9" s="54"/>
      <c r="O9" s="55"/>
      <c r="P9" s="41"/>
      <c r="Q9" s="56">
        <f>ROUND(+Q6+Q7+Q8,3)</f>
        <v>0</v>
      </c>
    </row>
    <row r="10" spans="1:17" ht="14.25" customHeight="1" x14ac:dyDescent="0.25">
      <c r="A10" s="32" t="s">
        <v>56</v>
      </c>
      <c r="B10" s="2"/>
      <c r="C10" s="33"/>
      <c r="D10" s="2"/>
      <c r="E10" s="2"/>
      <c r="F10" s="32"/>
      <c r="G10" s="33"/>
      <c r="I10" s="44">
        <v>5</v>
      </c>
      <c r="J10" s="2" t="s">
        <v>57</v>
      </c>
      <c r="Q10" s="57">
        <f>I47</f>
        <v>0</v>
      </c>
    </row>
    <row r="11" spans="1:17" ht="14.25" customHeight="1" x14ac:dyDescent="0.25">
      <c r="A11" s="50"/>
      <c r="B11" s="51" t="s">
        <v>58</v>
      </c>
      <c r="C11" s="52"/>
      <c r="D11" s="51"/>
      <c r="E11" s="51">
        <v>1.399</v>
      </c>
      <c r="F11" s="50"/>
      <c r="G11" s="52">
        <v>1.5589999999999999</v>
      </c>
      <c r="I11" s="44">
        <v>6</v>
      </c>
      <c r="J11" s="2" t="s">
        <v>59</v>
      </c>
      <c r="Q11" s="57">
        <f>Q9+Q10</f>
        <v>0</v>
      </c>
    </row>
    <row r="12" spans="1:17" ht="14.25" customHeight="1" x14ac:dyDescent="0.25">
      <c r="A12" s="32" t="s">
        <v>60</v>
      </c>
      <c r="B12" s="2"/>
      <c r="C12" s="2"/>
      <c r="D12" s="32"/>
      <c r="E12" s="2"/>
      <c r="F12" s="32"/>
      <c r="G12" s="33"/>
    </row>
    <row r="13" spans="1:17" ht="14.25" customHeight="1" x14ac:dyDescent="0.25">
      <c r="A13" s="32"/>
      <c r="B13" s="2" t="s">
        <v>61</v>
      </c>
      <c r="C13" s="2"/>
      <c r="D13" s="28"/>
      <c r="E13" s="58">
        <v>500</v>
      </c>
      <c r="F13" s="28"/>
      <c r="G13" s="49">
        <v>500</v>
      </c>
      <c r="I13" s="83" t="s">
        <v>62</v>
      </c>
      <c r="J13" s="83"/>
      <c r="K13" s="83"/>
      <c r="L13" s="83"/>
      <c r="M13" s="83"/>
      <c r="N13" s="89" t="s">
        <v>63</v>
      </c>
      <c r="O13" s="94">
        <v>4914.71</v>
      </c>
    </row>
    <row r="14" spans="1:17" ht="14.25" customHeight="1" x14ac:dyDescent="0.25">
      <c r="A14" s="32"/>
      <c r="B14" s="2" t="s">
        <v>49</v>
      </c>
      <c r="C14" s="2"/>
      <c r="D14" s="59" t="s">
        <v>64</v>
      </c>
      <c r="E14" s="29">
        <f>IF(E6&gt;99.999,IF(E6&lt;500,E6,0),0)</f>
        <v>0</v>
      </c>
      <c r="F14" s="59" t="s">
        <v>64</v>
      </c>
      <c r="G14" s="29">
        <f>IF(G6&gt;99.999,IF(G6&lt;500,G6,0),0)</f>
        <v>0</v>
      </c>
      <c r="I14" s="83" t="s">
        <v>65</v>
      </c>
      <c r="J14" s="83"/>
      <c r="K14" s="83"/>
      <c r="L14" s="83"/>
      <c r="M14" s="89" t="s">
        <v>66</v>
      </c>
      <c r="N14" s="89" t="s">
        <v>63</v>
      </c>
      <c r="O14" s="91">
        <f>IF('Enter Data Here'!E12="Yes",245.7355,0)</f>
        <v>0</v>
      </c>
    </row>
    <row r="15" spans="1:17" ht="14.25" customHeight="1" x14ac:dyDescent="0.25">
      <c r="A15" s="32"/>
      <c r="B15" s="2" t="s">
        <v>67</v>
      </c>
      <c r="C15" s="2"/>
      <c r="D15" s="59" t="s">
        <v>47</v>
      </c>
      <c r="E15" s="60">
        <f>IF(E14&gt;0,ROUND(+E13-E14,3),0)</f>
        <v>0</v>
      </c>
      <c r="F15" s="59" t="s">
        <v>47</v>
      </c>
      <c r="G15" s="56">
        <f>IF(G14&gt;0,ROUND(+G13-G14,3),0)</f>
        <v>0</v>
      </c>
      <c r="I15" s="83" t="s">
        <v>68</v>
      </c>
      <c r="J15" s="83"/>
      <c r="K15" s="83"/>
      <c r="L15" s="83"/>
      <c r="M15" s="89" t="s">
        <v>47</v>
      </c>
      <c r="N15" s="89" t="s">
        <v>63</v>
      </c>
      <c r="O15" s="91">
        <f>O13+O14</f>
        <v>4914.71</v>
      </c>
    </row>
    <row r="16" spans="1:17" ht="14.25" customHeight="1" x14ac:dyDescent="0.25">
      <c r="A16" s="32"/>
      <c r="B16" s="2" t="s">
        <v>69</v>
      </c>
      <c r="C16" s="2"/>
      <c r="D16" s="59" t="s">
        <v>45</v>
      </c>
      <c r="E16" s="41">
        <v>2.9999999999999997E-4</v>
      </c>
      <c r="F16" s="59" t="s">
        <v>45</v>
      </c>
      <c r="G16" s="29">
        <v>4.0000000000000002E-4</v>
      </c>
      <c r="I16" s="83" t="s">
        <v>70</v>
      </c>
      <c r="J16" s="83"/>
      <c r="K16" s="83"/>
      <c r="L16" s="83"/>
      <c r="M16" s="89" t="s">
        <v>45</v>
      </c>
      <c r="N16" s="83"/>
      <c r="O16" s="92">
        <f>Q11</f>
        <v>0</v>
      </c>
    </row>
    <row r="17" spans="1:17" ht="14.25" customHeight="1" x14ac:dyDescent="0.25">
      <c r="A17" s="32"/>
      <c r="B17" s="2" t="s">
        <v>71</v>
      </c>
      <c r="C17" s="2"/>
      <c r="D17" s="59" t="s">
        <v>47</v>
      </c>
      <c r="E17" s="41">
        <f>IF(E14&gt;0,ROUND(E15*E16,3),0)</f>
        <v>0</v>
      </c>
      <c r="F17" s="59" t="s">
        <v>47</v>
      </c>
      <c r="G17" s="29">
        <f>IF(G14&gt;0,ROUND(G15*G16,3),0)</f>
        <v>0</v>
      </c>
      <c r="I17" s="83" t="s">
        <v>89</v>
      </c>
      <c r="J17" s="83"/>
      <c r="K17" s="83"/>
      <c r="L17" s="89"/>
      <c r="M17" s="89" t="s">
        <v>47</v>
      </c>
      <c r="N17" s="89" t="s">
        <v>63</v>
      </c>
      <c r="O17" s="93">
        <f>ROUND((O15*O16),0)</f>
        <v>0</v>
      </c>
    </row>
    <row r="18" spans="1:17" ht="14.25" customHeight="1" x14ac:dyDescent="0.25">
      <c r="A18" s="32"/>
      <c r="B18" s="2" t="s">
        <v>72</v>
      </c>
      <c r="C18" s="2"/>
      <c r="D18" s="59" t="s">
        <v>66</v>
      </c>
      <c r="E18" s="41">
        <v>1.278</v>
      </c>
      <c r="F18" s="59" t="s">
        <v>66</v>
      </c>
      <c r="G18" s="29">
        <v>1.3979999999999999</v>
      </c>
    </row>
    <row r="19" spans="1:17" ht="14.25" customHeight="1" x14ac:dyDescent="0.25">
      <c r="A19" s="50"/>
      <c r="B19" s="51" t="s">
        <v>73</v>
      </c>
      <c r="C19" s="51"/>
      <c r="D19" s="61" t="s">
        <v>47</v>
      </c>
      <c r="E19" s="51">
        <f>IF(E14&gt;0,ROUND(+E17+E18,3),0)</f>
        <v>0</v>
      </c>
      <c r="F19" s="61" t="s">
        <v>47</v>
      </c>
      <c r="G19" s="52">
        <f>IF(G14&gt;0,ROUND(+G17+G18,3),0)</f>
        <v>0</v>
      </c>
      <c r="I19" s="2"/>
      <c r="J19" s="2"/>
      <c r="K19" s="2"/>
      <c r="L19" s="2"/>
      <c r="O19" s="62" t="s">
        <v>35</v>
      </c>
      <c r="P19" s="62"/>
      <c r="Q19" s="63" t="s">
        <v>36</v>
      </c>
    </row>
    <row r="20" spans="1:17" ht="14.25" customHeight="1" x14ac:dyDescent="0.25">
      <c r="A20" s="32" t="s">
        <v>74</v>
      </c>
      <c r="B20" s="2"/>
      <c r="C20" s="2"/>
      <c r="D20" s="32"/>
      <c r="E20" s="2"/>
      <c r="F20" s="32"/>
      <c r="G20" s="33"/>
      <c r="I20" s="2" t="s">
        <v>75</v>
      </c>
      <c r="J20" s="2"/>
      <c r="K20" s="2"/>
      <c r="O20" s="2">
        <f>E6</f>
        <v>0</v>
      </c>
      <c r="Q20" s="2">
        <f>G6</f>
        <v>0</v>
      </c>
    </row>
    <row r="21" spans="1:17" ht="14.25" customHeight="1" x14ac:dyDescent="0.25">
      <c r="A21" s="32"/>
      <c r="B21" s="2" t="s">
        <v>61</v>
      </c>
      <c r="C21" s="2"/>
      <c r="D21" s="28"/>
      <c r="E21" s="58">
        <v>600</v>
      </c>
      <c r="F21" s="28"/>
      <c r="G21" s="49">
        <v>600</v>
      </c>
      <c r="I21" s="2" t="s">
        <v>76</v>
      </c>
      <c r="N21" s="2" t="s">
        <v>45</v>
      </c>
      <c r="O21" s="64">
        <v>2049.12</v>
      </c>
      <c r="P21" s="65" t="s">
        <v>45</v>
      </c>
      <c r="Q21" s="64">
        <v>2388.21</v>
      </c>
    </row>
    <row r="22" spans="1:17" ht="14.25" customHeight="1" x14ac:dyDescent="0.25">
      <c r="A22" s="32"/>
      <c r="B22" s="2" t="s">
        <v>49</v>
      </c>
      <c r="C22" s="2"/>
      <c r="D22" s="59" t="s">
        <v>64</v>
      </c>
      <c r="E22" s="41">
        <f>IF(E6&gt;499.999,IF(E6&lt;600,E6,0),0)</f>
        <v>0</v>
      </c>
      <c r="F22" s="59" t="s">
        <v>64</v>
      </c>
      <c r="G22" s="29">
        <f>IF(G6&gt;499.999,IF(G6&lt;600,G6,0),0)</f>
        <v>0</v>
      </c>
      <c r="I22" s="2" t="s">
        <v>77</v>
      </c>
      <c r="O22" s="65">
        <f>O20*O21</f>
        <v>0</v>
      </c>
      <c r="P22" s="65"/>
      <c r="Q22" s="65">
        <f>Q20*Q21</f>
        <v>0</v>
      </c>
    </row>
    <row r="23" spans="1:17" ht="14.25" customHeight="1" x14ac:dyDescent="0.25">
      <c r="A23" s="32"/>
      <c r="B23" s="2" t="s">
        <v>67</v>
      </c>
      <c r="C23" s="2"/>
      <c r="D23" s="59" t="s">
        <v>47</v>
      </c>
      <c r="E23" s="60">
        <f>IF(E22&gt;0,ROUND(+E21-E22,3),0)</f>
        <v>0</v>
      </c>
      <c r="F23" s="59" t="s">
        <v>47</v>
      </c>
      <c r="G23" s="56">
        <f>IF(G22&gt;0,ROUND(+G21-G22,3),0)</f>
        <v>0</v>
      </c>
      <c r="I23" s="88"/>
      <c r="J23" s="85"/>
      <c r="K23" s="85"/>
      <c r="L23" s="85"/>
      <c r="M23" s="85"/>
      <c r="N23" s="85"/>
      <c r="O23" s="86"/>
      <c r="P23" s="85"/>
      <c r="Q23" s="86"/>
    </row>
    <row r="24" spans="1:17" ht="14.25" customHeight="1" x14ac:dyDescent="0.25">
      <c r="A24" s="32"/>
      <c r="B24" s="2" t="s">
        <v>69</v>
      </c>
      <c r="C24" s="2"/>
      <c r="D24" s="59" t="s">
        <v>45</v>
      </c>
      <c r="E24" s="41">
        <v>1.1999999999999999E-3</v>
      </c>
      <c r="F24" s="59" t="s">
        <v>45</v>
      </c>
      <c r="G24" s="29">
        <v>1.2999999999999999E-3</v>
      </c>
      <c r="I24" s="88"/>
      <c r="J24" s="88"/>
      <c r="K24" s="88"/>
      <c r="L24" s="88"/>
      <c r="M24" s="85"/>
      <c r="N24" s="85"/>
      <c r="O24" s="87"/>
      <c r="P24" s="85"/>
      <c r="Q24" s="87"/>
    </row>
    <row r="25" spans="1:17" ht="14.25" customHeight="1" x14ac:dyDescent="0.25">
      <c r="A25" s="32"/>
      <c r="B25" s="2" t="s">
        <v>71</v>
      </c>
      <c r="C25" s="2"/>
      <c r="D25" s="59" t="s">
        <v>47</v>
      </c>
      <c r="E25" s="41">
        <f>IF(E22&gt;0,ROUND(E23*E24,3),0)</f>
        <v>0</v>
      </c>
      <c r="F25" s="59" t="s">
        <v>47</v>
      </c>
      <c r="G25" s="29">
        <f>IF(G22&gt;0,ROUND(G23*G24,3),0)</f>
        <v>0</v>
      </c>
      <c r="I25" s="2" t="s">
        <v>78</v>
      </c>
      <c r="J25" s="2"/>
      <c r="K25" s="2"/>
      <c r="L25" s="65">
        <f>O22+Q22</f>
        <v>0</v>
      </c>
    </row>
    <row r="26" spans="1:17" ht="14.25" customHeight="1" x14ac:dyDescent="0.25">
      <c r="A26" s="32"/>
      <c r="B26" s="2" t="s">
        <v>72</v>
      </c>
      <c r="C26" s="2"/>
      <c r="D26" s="59" t="s">
        <v>66</v>
      </c>
      <c r="E26" s="41">
        <v>1.1579999999999999</v>
      </c>
      <c r="F26" s="59" t="s">
        <v>66</v>
      </c>
      <c r="G26" s="29">
        <v>1.268</v>
      </c>
      <c r="I26" s="2" t="s">
        <v>79</v>
      </c>
      <c r="K26" s="62" t="s">
        <v>47</v>
      </c>
      <c r="L26" s="65">
        <f>O17+L25</f>
        <v>0</v>
      </c>
    </row>
    <row r="27" spans="1:17" ht="14.25" customHeight="1" x14ac:dyDescent="0.25">
      <c r="A27" s="50"/>
      <c r="B27" s="51" t="s">
        <v>73</v>
      </c>
      <c r="C27" s="51"/>
      <c r="D27" s="61" t="s">
        <v>47</v>
      </c>
      <c r="E27" s="51">
        <f>IF(E22&gt;0,ROUND(+E25+E26,3),0)</f>
        <v>0</v>
      </c>
      <c r="F27" s="61" t="s">
        <v>47</v>
      </c>
      <c r="G27" s="52">
        <f>IF(G22&gt;0,ROUND(+G25+G26,3),0)</f>
        <v>0</v>
      </c>
    </row>
    <row r="28" spans="1:17" ht="14.25" customHeight="1" x14ac:dyDescent="0.25">
      <c r="A28" s="32" t="s">
        <v>80</v>
      </c>
      <c r="B28" s="2"/>
      <c r="C28" s="2"/>
      <c r="D28" s="32"/>
      <c r="E28" s="2"/>
      <c r="F28" s="32"/>
      <c r="G28" s="33"/>
      <c r="I28" s="2" t="s">
        <v>81</v>
      </c>
    </row>
    <row r="29" spans="1:17" ht="14.25" customHeight="1" x14ac:dyDescent="0.25">
      <c r="A29" s="50"/>
      <c r="B29" s="51" t="s">
        <v>82</v>
      </c>
      <c r="C29" s="51"/>
      <c r="D29" s="50"/>
      <c r="E29" s="51">
        <v>1.1579999999999999</v>
      </c>
      <c r="F29" s="50"/>
      <c r="G29" s="52">
        <v>1.268</v>
      </c>
      <c r="I29" s="83" t="s">
        <v>93</v>
      </c>
    </row>
    <row r="30" spans="1:17" ht="14.25" customHeight="1" x14ac:dyDescent="0.2"/>
    <row r="31" spans="1:17" ht="14.25" customHeight="1" x14ac:dyDescent="0.2"/>
    <row r="32" spans="1:17" ht="14.25" customHeight="1" x14ac:dyDescent="0.25">
      <c r="A32" s="2" t="s">
        <v>86</v>
      </c>
      <c r="B32" s="2" t="s">
        <v>83</v>
      </c>
      <c r="C32" s="2"/>
      <c r="D32" s="2"/>
      <c r="E32" s="2"/>
      <c r="F32" s="41"/>
      <c r="G32" s="2"/>
      <c r="H32" s="41"/>
    </row>
    <row r="33" spans="1:10" ht="14.25" customHeight="1" x14ac:dyDescent="0.25">
      <c r="A33" s="44">
        <v>1</v>
      </c>
      <c r="B33" s="2" t="s">
        <v>15</v>
      </c>
      <c r="C33" s="2"/>
      <c r="D33" s="2"/>
      <c r="E33" s="66">
        <f>'Enter Data Here'!E15</f>
        <v>0</v>
      </c>
      <c r="F33" s="67" t="s">
        <v>45</v>
      </c>
      <c r="G33" s="68">
        <v>4.7709999999999999</v>
      </c>
      <c r="H33" s="69" t="s">
        <v>47</v>
      </c>
      <c r="I33" s="47">
        <f t="shared" ref="I33:I43" si="1">ROUND(E33*G33,3)</f>
        <v>0</v>
      </c>
      <c r="J33" s="32"/>
    </row>
    <row r="34" spans="1:10" ht="14.25" customHeight="1" x14ac:dyDescent="0.25">
      <c r="A34" s="44">
        <v>3</v>
      </c>
      <c r="B34" s="2" t="s">
        <v>16</v>
      </c>
      <c r="C34" s="2"/>
      <c r="D34" s="2"/>
      <c r="E34" s="74">
        <f>'Enter Data Here'!E16</f>
        <v>0</v>
      </c>
      <c r="F34" s="37" t="s">
        <v>45</v>
      </c>
      <c r="G34" s="49">
        <v>0.115</v>
      </c>
      <c r="H34" s="41" t="s">
        <v>47</v>
      </c>
      <c r="I34" s="56">
        <f t="shared" si="1"/>
        <v>0</v>
      </c>
    </row>
    <row r="35" spans="1:10" ht="14.25" customHeight="1" x14ac:dyDescent="0.25">
      <c r="A35" s="44">
        <v>4</v>
      </c>
      <c r="B35" s="2" t="s">
        <v>17</v>
      </c>
      <c r="C35" s="2"/>
      <c r="D35" s="2"/>
      <c r="E35" s="74">
        <f>'Enter Data Here'!E17</f>
        <v>0</v>
      </c>
      <c r="F35" s="37" t="s">
        <v>45</v>
      </c>
      <c r="G35" s="49">
        <v>6.024</v>
      </c>
      <c r="H35" s="41" t="s">
        <v>47</v>
      </c>
      <c r="I35" s="56">
        <f t="shared" si="1"/>
        <v>0</v>
      </c>
    </row>
    <row r="36" spans="1:10" ht="14.25" customHeight="1" x14ac:dyDescent="0.25">
      <c r="A36" s="44">
        <v>5</v>
      </c>
      <c r="B36" s="2" t="s">
        <v>18</v>
      </c>
      <c r="C36" s="2"/>
      <c r="D36" s="2"/>
      <c r="E36" s="74">
        <f>'Enter Data Here'!E18</f>
        <v>0</v>
      </c>
      <c r="F36" s="37" t="s">
        <v>45</v>
      </c>
      <c r="G36" s="49">
        <v>5.9880000000000004</v>
      </c>
      <c r="H36" s="41" t="s">
        <v>47</v>
      </c>
      <c r="I36" s="56">
        <f t="shared" si="1"/>
        <v>0</v>
      </c>
    </row>
    <row r="37" spans="1:10" ht="14.25" customHeight="1" x14ac:dyDescent="0.25">
      <c r="A37" s="44">
        <v>6</v>
      </c>
      <c r="B37" s="2" t="s">
        <v>19</v>
      </c>
      <c r="C37" s="2"/>
      <c r="D37" s="2"/>
      <c r="E37" s="74">
        <f>'Enter Data Here'!E19</f>
        <v>0</v>
      </c>
      <c r="F37" s="37" t="s">
        <v>45</v>
      </c>
      <c r="G37" s="49">
        <v>7.9470000000000001</v>
      </c>
      <c r="H37" s="41" t="s">
        <v>47</v>
      </c>
      <c r="I37" s="56">
        <f t="shared" si="1"/>
        <v>0</v>
      </c>
    </row>
    <row r="38" spans="1:10" ht="14.25" customHeight="1" x14ac:dyDescent="0.25">
      <c r="A38" s="44">
        <v>7</v>
      </c>
      <c r="B38" s="2" t="s">
        <v>20</v>
      </c>
      <c r="C38" s="2"/>
      <c r="D38" s="2"/>
      <c r="E38" s="74">
        <f>'Enter Data Here'!E20</f>
        <v>0</v>
      </c>
      <c r="F38" s="37" t="s">
        <v>45</v>
      </c>
      <c r="G38" s="49">
        <v>3.1579999999999999</v>
      </c>
      <c r="H38" s="41" t="s">
        <v>47</v>
      </c>
      <c r="I38" s="56">
        <f t="shared" si="1"/>
        <v>0</v>
      </c>
    </row>
    <row r="39" spans="1:10" ht="14.25" customHeight="1" x14ac:dyDescent="0.25">
      <c r="A39" s="44">
        <v>8</v>
      </c>
      <c r="B39" s="2" t="s">
        <v>21</v>
      </c>
      <c r="C39" s="2"/>
      <c r="D39" s="2"/>
      <c r="E39" s="74">
        <f>'Enter Data Here'!E21</f>
        <v>0</v>
      </c>
      <c r="F39" s="37" t="s">
        <v>45</v>
      </c>
      <c r="G39" s="49">
        <v>6.7729999999999997</v>
      </c>
      <c r="H39" s="41" t="s">
        <v>47</v>
      </c>
      <c r="I39" s="56">
        <f t="shared" si="1"/>
        <v>0</v>
      </c>
    </row>
    <row r="40" spans="1:10" ht="14.25" customHeight="1" x14ac:dyDescent="0.25">
      <c r="A40" s="44">
        <v>9</v>
      </c>
      <c r="B40" s="2" t="s">
        <v>22</v>
      </c>
      <c r="C40" s="2"/>
      <c r="D40" s="2"/>
      <c r="E40" s="74">
        <f>'Enter Data Here'!E22</f>
        <v>0</v>
      </c>
      <c r="F40" s="37" t="s">
        <v>45</v>
      </c>
      <c r="G40" s="49">
        <v>0.29199999999999998</v>
      </c>
      <c r="H40" s="41" t="s">
        <v>47</v>
      </c>
      <c r="I40" s="56">
        <f t="shared" si="1"/>
        <v>0</v>
      </c>
    </row>
    <row r="41" spans="1:10" ht="14.25" customHeight="1" x14ac:dyDescent="0.25">
      <c r="A41" s="44">
        <v>10</v>
      </c>
      <c r="B41" s="2" t="s">
        <v>23</v>
      </c>
      <c r="C41" s="2"/>
      <c r="D41" s="2"/>
      <c r="E41" s="74">
        <f>'Enter Data Here'!E23</f>
        <v>0</v>
      </c>
      <c r="F41" s="37" t="s">
        <v>45</v>
      </c>
      <c r="G41" s="49">
        <v>4.8220000000000001</v>
      </c>
      <c r="H41" s="41" t="s">
        <v>47</v>
      </c>
      <c r="I41" s="56">
        <f t="shared" si="1"/>
        <v>0</v>
      </c>
    </row>
    <row r="42" spans="1:10" ht="14.25" customHeight="1" x14ac:dyDescent="0.25">
      <c r="A42" s="44">
        <v>11</v>
      </c>
      <c r="B42" s="2" t="s">
        <v>24</v>
      </c>
      <c r="C42" s="2"/>
      <c r="D42" s="2"/>
      <c r="E42" s="74">
        <f>'Enter Data Here'!E24</f>
        <v>0</v>
      </c>
      <c r="F42" s="37" t="s">
        <v>45</v>
      </c>
      <c r="G42" s="49">
        <v>4.4210000000000003</v>
      </c>
      <c r="H42" s="41" t="s">
        <v>47</v>
      </c>
      <c r="I42" s="56">
        <f t="shared" si="1"/>
        <v>0</v>
      </c>
    </row>
    <row r="43" spans="1:10" ht="14.25" customHeight="1" x14ac:dyDescent="0.25">
      <c r="A43" s="44">
        <v>12</v>
      </c>
      <c r="B43" s="2" t="s">
        <v>25</v>
      </c>
      <c r="C43" s="2"/>
      <c r="D43" s="2"/>
      <c r="E43" s="74">
        <f>'Enter Data Here'!E25</f>
        <v>0</v>
      </c>
      <c r="F43" s="37" t="s">
        <v>45</v>
      </c>
      <c r="G43" s="49">
        <v>4.806</v>
      </c>
      <c r="H43" s="41" t="s">
        <v>47</v>
      </c>
      <c r="I43" s="56">
        <f t="shared" si="1"/>
        <v>0</v>
      </c>
    </row>
    <row r="44" spans="1:10" ht="14.25" customHeight="1" x14ac:dyDescent="0.25">
      <c r="A44" s="44">
        <v>13</v>
      </c>
      <c r="B44" s="83" t="s">
        <v>87</v>
      </c>
      <c r="C44" s="2"/>
      <c r="D44" s="2"/>
      <c r="E44" s="74">
        <f>'Enter Data Here'!E26</f>
        <v>0</v>
      </c>
      <c r="F44" s="37" t="s">
        <v>45</v>
      </c>
      <c r="G44" s="81">
        <v>7.0000000000000001E-3</v>
      </c>
      <c r="H44" s="41" t="s">
        <v>47</v>
      </c>
      <c r="I44" s="82">
        <f>ROUND(E44*G44,3)</f>
        <v>0</v>
      </c>
    </row>
    <row r="45" spans="1:10" s="95" customFormat="1" ht="14.25" customHeight="1" x14ac:dyDescent="0.25">
      <c r="A45" s="44">
        <v>14</v>
      </c>
      <c r="B45" s="83" t="s">
        <v>90</v>
      </c>
      <c r="C45" s="96"/>
      <c r="D45" s="96"/>
      <c r="E45" s="74">
        <f>'Enter Data Here'!E27</f>
        <v>0</v>
      </c>
      <c r="F45" s="97" t="s">
        <v>45</v>
      </c>
      <c r="G45" s="81">
        <v>3.5950000000000002</v>
      </c>
      <c r="H45" s="41" t="s">
        <v>47</v>
      </c>
      <c r="I45" s="82">
        <f>ROUND(E45*G45,3)</f>
        <v>0</v>
      </c>
    </row>
    <row r="46" spans="1:10" s="98" customFormat="1" ht="14.25" customHeight="1" x14ac:dyDescent="0.25">
      <c r="A46" s="44">
        <v>15</v>
      </c>
      <c r="B46" s="83" t="s">
        <v>91</v>
      </c>
      <c r="C46" s="99"/>
      <c r="D46" s="99"/>
      <c r="E46" s="74">
        <f>'Enter Data Here'!E28</f>
        <v>0</v>
      </c>
      <c r="F46" s="97" t="s">
        <v>45</v>
      </c>
      <c r="G46" s="81">
        <v>2.1999999999999999E-2</v>
      </c>
      <c r="H46" s="41" t="s">
        <v>47</v>
      </c>
      <c r="I46" s="82">
        <f>ROUND(E46*G46,3)</f>
        <v>0</v>
      </c>
    </row>
    <row r="47" spans="1:10" ht="14.25" customHeight="1" x14ac:dyDescent="0.25">
      <c r="A47" s="44">
        <v>16</v>
      </c>
      <c r="B47" s="2" t="s">
        <v>57</v>
      </c>
      <c r="C47" s="2"/>
      <c r="D47" s="2"/>
      <c r="E47" s="45">
        <f>SUM(E33:E46)</f>
        <v>0</v>
      </c>
      <c r="F47" s="70"/>
      <c r="G47" s="71"/>
      <c r="H47" s="72"/>
      <c r="I47" s="56">
        <f>ROUND(SUM(I33:I46),3)</f>
        <v>0</v>
      </c>
    </row>
    <row r="48" spans="1:10" ht="14.25" customHeight="1" x14ac:dyDescent="0.25">
      <c r="I48" s="73"/>
    </row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</sheetData>
  <mergeCells count="6">
    <mergeCell ref="D3:E3"/>
    <mergeCell ref="F3:G3"/>
    <mergeCell ref="N3:O3"/>
    <mergeCell ref="N4:O4"/>
    <mergeCell ref="D9:E9"/>
    <mergeCell ref="F9:G9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Enter Data Here</vt:lpstr>
      <vt:lpstr>Year 1 Calculations</vt:lpstr>
      <vt:lpstr>Year 2 Calculations</vt:lpstr>
      <vt:lpstr>Year 3 Calculations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Hannah</dc:creator>
  <cp:lastModifiedBy>Rachel Hannah</cp:lastModifiedBy>
  <dcterms:created xsi:type="dcterms:W3CDTF">2020-04-06T19:04:47Z</dcterms:created>
  <dcterms:modified xsi:type="dcterms:W3CDTF">2024-02-21T20:01:17Z</dcterms:modified>
</cp:coreProperties>
</file>